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codeName="ThisWorkbook"/>
  <mc:AlternateContent xmlns:mc="http://schemas.openxmlformats.org/markup-compatibility/2006">
    <mc:Choice Requires="x15">
      <x15ac:absPath xmlns:x15ac="http://schemas.microsoft.com/office/spreadsheetml/2010/11/ac" url="N:\Holdbarhetsdatabase\ResultaterTilDatabase\"/>
    </mc:Choice>
  </mc:AlternateContent>
  <bookViews>
    <workbookView xWindow="0" yWindow="0" windowWidth="28800" windowHeight="11610" activeTab="3"/>
  </bookViews>
  <sheets>
    <sheet name="Forside" sheetId="4" r:id="rId1"/>
    <sheet name="Beskrivelse av forsøket" sheetId="5" r:id="rId2"/>
    <sheet name="Replikater" sheetId="1" r:id="rId3"/>
    <sheet name="Konklusjon" sheetId="6" r:id="rId4"/>
  </sheets>
  <definedNames>
    <definedName name="CV1_">Replikater!$K$4</definedName>
    <definedName name="CV2_">Replikater!$K$13</definedName>
    <definedName name="CV3_">Replikater!$K$22</definedName>
    <definedName name="CVc">Replikater!$K$31</definedName>
    <definedName name="f1_">Replikater!$L$4</definedName>
    <definedName name="f2_">Replikater!$L$13</definedName>
    <definedName name="f3_">Replikater!$L$22</definedName>
    <definedName name="H">#REF!</definedName>
    <definedName name="K_1">#REF!</definedName>
    <definedName name="K_2">#REF!</definedName>
    <definedName name="L">#REF!</definedName>
    <definedName name="M1_">Replikater!$I$5</definedName>
    <definedName name="M2_">Replikater!$I$14</definedName>
    <definedName name="M3_">Replikater!$I$23</definedName>
    <definedName name="Mc">Replikater!$I$31</definedName>
    <definedName name="Mco">Replikater!$I$32</definedName>
    <definedName name="Mål_1">#REF!</definedName>
    <definedName name="Mål_2">#REF!</definedName>
    <definedName name="p">Replikater!$K$1</definedName>
    <definedName name="s">#REF!</definedName>
    <definedName name="scf">Replikater!$J$31</definedName>
    <definedName name="sf1_">Replikater!$J$4</definedName>
    <definedName name="sf2_">Replikater!$J$13</definedName>
    <definedName name="sf3_">Replikater!$J$22</definedName>
    <definedName name="uco">Replikater!$M$31</definedName>
    <definedName name="_xlnm.Print_Area" localSheetId="2">Replikater!$A$1:$W$60</definedName>
  </definedNames>
  <calcPr calcId="171027"/>
</workbook>
</file>

<file path=xl/calcChain.xml><?xml version="1.0" encoding="utf-8"?>
<calcChain xmlns="http://schemas.openxmlformats.org/spreadsheetml/2006/main">
  <c r="L1" i="1" l="1"/>
  <c r="F5" i="1"/>
  <c r="X5" i="1" s="1"/>
  <c r="G5" i="1"/>
  <c r="L5" i="1"/>
  <c r="L6" i="1"/>
  <c r="J6" i="1" s="1"/>
  <c r="L7" i="1"/>
  <c r="E7" i="1" s="1"/>
  <c r="L8" i="1"/>
  <c r="J8" i="1"/>
  <c r="Z8" i="1" s="1"/>
  <c r="L9" i="1"/>
  <c r="J9" i="1" s="1"/>
  <c r="L10" i="1"/>
  <c r="K10" i="1" s="1"/>
  <c r="L11" i="1"/>
  <c r="L12" i="1"/>
  <c r="J12" i="1" s="1"/>
  <c r="B14" i="1"/>
  <c r="F14" i="1"/>
  <c r="G14" i="1"/>
  <c r="L14" i="1"/>
  <c r="B15" i="1"/>
  <c r="B33" i="1" s="1"/>
  <c r="L15" i="1"/>
  <c r="I15" i="1"/>
  <c r="B16" i="1"/>
  <c r="B25" i="1" s="1"/>
  <c r="L16" i="1"/>
  <c r="I16" i="1" s="1"/>
  <c r="B17" i="1"/>
  <c r="L17" i="1"/>
  <c r="B18" i="1"/>
  <c r="B27" i="1" s="1"/>
  <c r="L18" i="1"/>
  <c r="J18" i="1" s="1"/>
  <c r="Z18" i="1" s="1"/>
  <c r="B19" i="1"/>
  <c r="B37" i="1" s="1"/>
  <c r="L19" i="1"/>
  <c r="B20" i="1"/>
  <c r="B29" i="1"/>
  <c r="L20" i="1"/>
  <c r="B21" i="1"/>
  <c r="L21" i="1"/>
  <c r="J21" i="1" s="1"/>
  <c r="Z21" i="1"/>
  <c r="L23" i="1"/>
  <c r="L24" i="1"/>
  <c r="J24" i="1" s="1"/>
  <c r="L25" i="1"/>
  <c r="I25" i="1" s="1"/>
  <c r="L26" i="1"/>
  <c r="L27" i="1"/>
  <c r="L28" i="1"/>
  <c r="E28" i="1" s="1"/>
  <c r="L29" i="1"/>
  <c r="I29" i="1" s="1"/>
  <c r="L30" i="1"/>
  <c r="J30" i="1" s="1"/>
  <c r="L32" i="1"/>
  <c r="L33" i="1"/>
  <c r="J33" i="1" s="1"/>
  <c r="L34" i="1"/>
  <c r="J34" i="1" s="1"/>
  <c r="L35" i="1"/>
  <c r="J35" i="1" s="1"/>
  <c r="Z35" i="1" s="1"/>
  <c r="L36" i="1"/>
  <c r="J36" i="1" s="1"/>
  <c r="L37" i="1"/>
  <c r="L38" i="1"/>
  <c r="J38" i="1" s="1"/>
  <c r="L39" i="1"/>
  <c r="J39" i="1" s="1"/>
  <c r="Z24" i="1"/>
  <c r="Y14" i="1"/>
  <c r="G15" i="1"/>
  <c r="G16" i="1" s="1"/>
  <c r="G17" i="1" s="1"/>
  <c r="G18" i="1" s="1"/>
  <c r="Y18" i="1" s="1"/>
  <c r="F6" i="1"/>
  <c r="F15" i="1"/>
  <c r="F16" i="1" s="1"/>
  <c r="X14" i="1"/>
  <c r="B38" i="1"/>
  <c r="J28" i="1"/>
  <c r="Y15" i="1"/>
  <c r="Z12" i="1"/>
  <c r="I24" i="1"/>
  <c r="H24" i="1"/>
  <c r="Y17" i="1"/>
  <c r="H12" i="1"/>
  <c r="C28" i="1"/>
  <c r="K28" i="1"/>
  <c r="K20" i="1"/>
  <c r="C21" i="1"/>
  <c r="G19" i="1"/>
  <c r="Y19" i="1" s="1"/>
  <c r="H30" i="1"/>
  <c r="M21" i="1"/>
  <c r="E21" i="1"/>
  <c r="E20" i="1"/>
  <c r="D30" i="1"/>
  <c r="M28" i="1"/>
  <c r="D28" i="1"/>
  <c r="D12" i="1"/>
  <c r="D19" i="1"/>
  <c r="K25" i="1"/>
  <c r="C24" i="1"/>
  <c r="K24" i="1"/>
  <c r="I10" i="1"/>
  <c r="Z10" i="1"/>
  <c r="I6" i="1"/>
  <c r="Z25" i="1"/>
  <c r="M24" i="1"/>
  <c r="D24" i="1"/>
  <c r="E24" i="1"/>
  <c r="D10" i="1"/>
  <c r="J5" i="1"/>
  <c r="B36" i="1"/>
  <c r="M6" i="1"/>
  <c r="M7" i="1"/>
  <c r="J27" i="1"/>
  <c r="Z27" i="1" s="1"/>
  <c r="J17" i="1"/>
  <c r="Z17" i="1" s="1"/>
  <c r="K15" i="1"/>
  <c r="Z15" i="1"/>
  <c r="J15" i="1"/>
  <c r="H15" i="1"/>
  <c r="C15" i="1"/>
  <c r="M16" i="1"/>
  <c r="E16" i="1"/>
  <c r="M15" i="1"/>
  <c r="D15" i="1"/>
  <c r="E15" i="1"/>
  <c r="D6" i="1" l="1"/>
  <c r="M30" i="1"/>
  <c r="C6" i="1"/>
  <c r="B24" i="1"/>
  <c r="C25" i="1"/>
  <c r="E30" i="1"/>
  <c r="D21" i="1"/>
  <c r="K30" i="1"/>
  <c r="K21" i="1"/>
  <c r="I30" i="1"/>
  <c r="Z30" i="1"/>
  <c r="B34" i="1"/>
  <c r="H6" i="1"/>
  <c r="Z6" i="1"/>
  <c r="M25" i="1"/>
  <c r="E6" i="1"/>
  <c r="D25" i="1"/>
  <c r="K6" i="1"/>
  <c r="B28" i="1"/>
  <c r="C30" i="1"/>
  <c r="H21" i="1"/>
  <c r="I12" i="1"/>
  <c r="Y16" i="1"/>
  <c r="Z38" i="1"/>
  <c r="J11" i="1"/>
  <c r="H11" i="1"/>
  <c r="C11" i="1"/>
  <c r="M11" i="1"/>
  <c r="Z11" i="1"/>
  <c r="I11" i="1"/>
  <c r="D11" i="1"/>
  <c r="J29" i="1"/>
  <c r="C29" i="1"/>
  <c r="H29" i="1"/>
  <c r="Z29" i="1"/>
  <c r="E29" i="1"/>
  <c r="E11" i="1"/>
  <c r="D29" i="1"/>
  <c r="M29" i="1"/>
  <c r="G20" i="1"/>
  <c r="K29" i="1"/>
  <c r="X15" i="1"/>
  <c r="X6" i="1"/>
  <c r="F7" i="1"/>
  <c r="Z33" i="1"/>
  <c r="Z19" i="1"/>
  <c r="I19" i="1"/>
  <c r="H19" i="1"/>
  <c r="J19" i="1"/>
  <c r="M19" i="1"/>
  <c r="E19" i="1"/>
  <c r="K19" i="1"/>
  <c r="B26" i="1"/>
  <c r="B35" i="1"/>
  <c r="B23" i="1"/>
  <c r="B32" i="1"/>
  <c r="X16" i="1"/>
  <c r="F17" i="1"/>
  <c r="J37" i="1"/>
  <c r="Z37" i="1" s="1"/>
  <c r="J26" i="1"/>
  <c r="Z26" i="1" s="1"/>
  <c r="G6" i="1"/>
  <c r="Y5" i="1"/>
  <c r="Z34" i="1"/>
  <c r="Z7" i="1"/>
  <c r="H7" i="1"/>
  <c r="D7" i="1"/>
  <c r="I7" i="1"/>
  <c r="K7" i="1"/>
  <c r="C7" i="1"/>
  <c r="J7" i="1"/>
  <c r="L4" i="1"/>
  <c r="Z5" i="1"/>
  <c r="Z9" i="1"/>
  <c r="K11" i="1"/>
  <c r="C19" i="1"/>
  <c r="J32" i="1"/>
  <c r="Z32" i="1" s="1"/>
  <c r="L31" i="1"/>
  <c r="J23" i="1"/>
  <c r="Z23" i="1" s="1"/>
  <c r="L22" i="1"/>
  <c r="J20" i="1"/>
  <c r="Z20" i="1"/>
  <c r="H20" i="1"/>
  <c r="M20" i="1"/>
  <c r="C20" i="1"/>
  <c r="I20" i="1"/>
  <c r="D20" i="1"/>
  <c r="L13" i="1"/>
  <c r="H16" i="1"/>
  <c r="J14" i="1"/>
  <c r="K16" i="1"/>
  <c r="Z16" i="1"/>
  <c r="E10" i="1"/>
  <c r="M10" i="1"/>
  <c r="C10" i="1"/>
  <c r="J10" i="1"/>
  <c r="J25" i="1"/>
  <c r="E12" i="1"/>
  <c r="H28" i="1"/>
  <c r="K12" i="1"/>
  <c r="I28" i="1"/>
  <c r="Z28" i="1"/>
  <c r="Z36" i="1"/>
  <c r="D16" i="1"/>
  <c r="C16" i="1"/>
  <c r="E25" i="1"/>
  <c r="J16" i="1"/>
  <c r="H10" i="1"/>
  <c r="H25" i="1"/>
  <c r="M12" i="1"/>
  <c r="C12" i="1"/>
  <c r="I21" i="1"/>
  <c r="Z39" i="1"/>
  <c r="B39" i="1"/>
  <c r="B30" i="1"/>
  <c r="J22" i="1" l="1"/>
  <c r="J4" i="1"/>
  <c r="X17" i="1"/>
  <c r="F18" i="1"/>
  <c r="F8" i="1"/>
  <c r="X7" i="1"/>
  <c r="G21" i="1"/>
  <c r="Y21" i="1" s="1"/>
  <c r="Y20" i="1"/>
  <c r="Z14" i="1"/>
  <c r="J13" i="1" s="1"/>
  <c r="I35" i="1"/>
  <c r="K35" i="1" s="1"/>
  <c r="I34" i="1"/>
  <c r="K34" i="1" s="1"/>
  <c r="I38" i="1"/>
  <c r="K38" i="1" s="1"/>
  <c r="I36" i="1"/>
  <c r="K36" i="1" s="1"/>
  <c r="I33" i="1"/>
  <c r="K33" i="1" s="1"/>
  <c r="I39" i="1"/>
  <c r="K39" i="1" s="1"/>
  <c r="I32" i="1"/>
  <c r="K32" i="1" s="1"/>
  <c r="J31" i="1"/>
  <c r="I37" i="1"/>
  <c r="K37" i="1" s="1"/>
  <c r="G7" i="1"/>
  <c r="Y6" i="1"/>
  <c r="F19" i="1" l="1"/>
  <c r="X18" i="1"/>
  <c r="Y7" i="1"/>
  <c r="G8" i="1"/>
  <c r="F9" i="1"/>
  <c r="X8" i="1"/>
  <c r="I31" i="1"/>
  <c r="X9" i="1" l="1"/>
  <c r="F10" i="1"/>
  <c r="I27" i="1"/>
  <c r="I8" i="1"/>
  <c r="I5" i="1"/>
  <c r="I18" i="1"/>
  <c r="I17" i="1"/>
  <c r="I23" i="1"/>
  <c r="I26" i="1"/>
  <c r="I14" i="1"/>
  <c r="I9" i="1"/>
  <c r="X19" i="1"/>
  <c r="F20" i="1"/>
  <c r="Y8" i="1"/>
  <c r="G9" i="1"/>
  <c r="K31" i="1"/>
  <c r="H23" i="1" l="1"/>
  <c r="C23" i="1"/>
  <c r="K23" i="1"/>
  <c r="K22" i="1"/>
  <c r="H9" i="1"/>
  <c r="C9" i="1"/>
  <c r="K9" i="1"/>
  <c r="C27" i="1"/>
  <c r="K27" i="1"/>
  <c r="H27" i="1"/>
  <c r="C14" i="1"/>
  <c r="H14" i="1"/>
  <c r="K13" i="1"/>
  <c r="K14" i="1"/>
  <c r="H18" i="1"/>
  <c r="K18" i="1"/>
  <c r="C18" i="1"/>
  <c r="X10" i="1"/>
  <c r="F11" i="1"/>
  <c r="M33" i="1"/>
  <c r="M38" i="1"/>
  <c r="M39" i="1"/>
  <c r="M35" i="1"/>
  <c r="M37" i="1"/>
  <c r="M34" i="1"/>
  <c r="M36" i="1"/>
  <c r="M32" i="1"/>
  <c r="M31" i="1"/>
  <c r="H8" i="1"/>
  <c r="K8" i="1"/>
  <c r="C8" i="1"/>
  <c r="Y9" i="1"/>
  <c r="G10" i="1"/>
  <c r="H17" i="1"/>
  <c r="C17" i="1"/>
  <c r="K17" i="1"/>
  <c r="X20" i="1"/>
  <c r="F21" i="1"/>
  <c r="X21" i="1" s="1"/>
  <c r="H26" i="1"/>
  <c r="C26" i="1"/>
  <c r="K26" i="1"/>
  <c r="H5" i="1"/>
  <c r="K5" i="1"/>
  <c r="K4" i="1"/>
  <c r="M4" i="1" l="1"/>
  <c r="M9" i="1" s="1"/>
  <c r="M22" i="1"/>
  <c r="M27" i="1" s="1"/>
  <c r="X11" i="1"/>
  <c r="F12" i="1"/>
  <c r="G11" i="1"/>
  <c r="Y10" i="1"/>
  <c r="M13" i="1"/>
  <c r="M17" i="1" s="1"/>
  <c r="D17" i="1" l="1"/>
  <c r="E17" i="1"/>
  <c r="D27" i="1"/>
  <c r="E27" i="1"/>
  <c r="D9" i="1"/>
  <c r="E9" i="1"/>
  <c r="M5" i="1"/>
  <c r="M18" i="1"/>
  <c r="M23" i="1"/>
  <c r="M8" i="1"/>
  <c r="X12" i="1"/>
  <c r="F23" i="1"/>
  <c r="M14" i="1"/>
  <c r="M26" i="1"/>
  <c r="Y11" i="1"/>
  <c r="G12" i="1"/>
  <c r="D18" i="1" l="1"/>
  <c r="E18" i="1"/>
  <c r="F24" i="1"/>
  <c r="X23" i="1"/>
  <c r="D26" i="1"/>
  <c r="E26" i="1"/>
  <c r="D8" i="1"/>
  <c r="E8" i="1"/>
  <c r="G23" i="1"/>
  <c r="Y12" i="1"/>
  <c r="F25" i="1" l="1"/>
  <c r="X24" i="1"/>
  <c r="Y23" i="1"/>
  <c r="G24" i="1"/>
  <c r="F26" i="1" l="1"/>
  <c r="X25" i="1"/>
  <c r="G25" i="1"/>
  <c r="Y24" i="1"/>
  <c r="G26" i="1" l="1"/>
  <c r="Y25" i="1"/>
  <c r="F27" i="1"/>
  <c r="X26" i="1"/>
  <c r="F28" i="1" l="1"/>
  <c r="X27" i="1"/>
  <c r="Y26" i="1"/>
  <c r="G27" i="1"/>
  <c r="G28" i="1" l="1"/>
  <c r="Y27" i="1"/>
  <c r="F29" i="1"/>
  <c r="X28" i="1"/>
  <c r="X29" i="1" l="1"/>
  <c r="F30" i="1"/>
  <c r="X30" i="1" s="1"/>
  <c r="G29" i="1"/>
  <c r="Y28" i="1"/>
  <c r="G30" i="1" l="1"/>
  <c r="Y30" i="1" s="1"/>
  <c r="Y29" i="1"/>
</calcChain>
</file>

<file path=xl/comments1.xml><?xml version="1.0" encoding="utf-8"?>
<comments xmlns="http://schemas.openxmlformats.org/spreadsheetml/2006/main">
  <authors>
    <author>FURPRU</author>
  </authors>
  <commentList>
    <comment ref="B2" authorId="0" shapeId="0">
      <text>
        <r>
          <rPr>
            <sz val="8"/>
            <color indexed="81"/>
            <rFont val="Tahoma"/>
            <family val="2"/>
          </rPr>
          <t>Angi ved hvilke tider stabilitetn skal testes.</t>
        </r>
      </text>
    </comment>
    <comment ref="F2" authorId="0" shapeId="0">
      <text>
        <r>
          <rPr>
            <sz val="8"/>
            <color indexed="81"/>
            <rFont val="Tahoma"/>
            <family val="2"/>
          </rPr>
          <t>Her kan du legge inn tre forskjellige kvalitetsmål, Mål 1, Mål 2 og Mål 3. De plottes som horisontale røde linjer.</t>
        </r>
      </text>
    </comment>
    <comment ref="N2" authorId="0" shapeId="0">
      <text>
        <r>
          <rPr>
            <sz val="8"/>
            <color indexed="81"/>
            <rFont val="Tahoma"/>
            <family val="2"/>
          </rPr>
          <t>Replicat no 1 - if more, enter them as R2, R3 etc. in the same row as the first.</t>
        </r>
      </text>
    </comment>
    <comment ref="F3" authorId="0" shapeId="0">
      <text>
        <r>
          <rPr>
            <sz val="8"/>
            <color indexed="81"/>
            <rFont val="Tahoma"/>
            <family val="2"/>
          </rPr>
          <t>Det er bare gule celler som skal fylles ut.</t>
        </r>
      </text>
    </comment>
    <comment ref="J4" authorId="0" shapeId="0">
      <text>
        <r>
          <rPr>
            <sz val="8"/>
            <color indexed="81"/>
            <rFont val="Tahoma"/>
            <family val="2"/>
          </rPr>
          <t>Felles standard beregnet fra replikatene av for prøven</t>
        </r>
      </text>
    </comment>
    <comment ref="K4" authorId="0" shapeId="0">
      <text>
        <r>
          <rPr>
            <sz val="8"/>
            <color indexed="81"/>
            <rFont val="Tahoma"/>
            <family val="2"/>
          </rPr>
          <t>Felles CV for prøven basert på replikatene</t>
        </r>
      </text>
    </comment>
    <comment ref="L4" authorId="0" shapeId="0">
      <text>
        <r>
          <rPr>
            <sz val="8"/>
            <color indexed="81"/>
            <rFont val="Tahoma"/>
            <family val="2"/>
          </rPr>
          <t>Antall frihetsgrader for prøven</t>
        </r>
      </text>
    </comment>
    <comment ref="M4" authorId="0" shapeId="0">
      <text>
        <r>
          <rPr>
            <sz val="8"/>
            <color indexed="81"/>
            <rFont val="Tahoma"/>
            <family val="2"/>
          </rPr>
          <t>Relativ standard usikkerhet for referanseprøven</t>
        </r>
      </text>
    </comment>
    <comment ref="I31" authorId="0" shapeId="0">
      <text>
        <r>
          <rPr>
            <sz val="8"/>
            <color indexed="81"/>
            <rFont val="Tahoma"/>
            <family val="2"/>
          </rPr>
          <t>Middelverdi av alle kontrollens middelverdier</t>
        </r>
      </text>
    </comment>
    <comment ref="J31" authorId="0" shapeId="0">
      <text>
        <r>
          <rPr>
            <sz val="8"/>
            <color indexed="81"/>
            <rFont val="Tahoma"/>
            <family val="2"/>
          </rPr>
          <t>Standard avvik for kontroll</t>
        </r>
      </text>
    </comment>
    <comment ref="K31" authorId="0" shapeId="0">
      <text>
        <r>
          <rPr>
            <sz val="8"/>
            <color indexed="81"/>
            <rFont val="Tahoma"/>
            <family val="2"/>
          </rPr>
          <t>CV for kontroll</t>
        </r>
      </text>
    </comment>
    <comment ref="L31" authorId="0" shapeId="0">
      <text>
        <r>
          <rPr>
            <sz val="8"/>
            <color indexed="81"/>
            <rFont val="Tahoma"/>
            <family val="2"/>
          </rPr>
          <t>Antall frihetsgrader for kontrollens standard avvik</t>
        </r>
      </text>
    </comment>
    <comment ref="M31" authorId="0" shapeId="0">
      <text>
        <r>
          <rPr>
            <sz val="8"/>
            <color indexed="81"/>
            <rFont val="Tahoma"/>
            <family val="2"/>
          </rPr>
          <t>Standard usikkerhet for middelverdi av kontrollen ved tid 0</t>
        </r>
      </text>
    </comment>
  </commentList>
</comments>
</file>

<file path=xl/sharedStrings.xml><?xml version="1.0" encoding="utf-8"?>
<sst xmlns="http://schemas.openxmlformats.org/spreadsheetml/2006/main" count="120" uniqueCount="119">
  <si>
    <t>s</t>
  </si>
  <si>
    <t>Prøve 1</t>
  </si>
  <si>
    <t>Prøve 2</t>
  </si>
  <si>
    <t>Prøve 3</t>
  </si>
  <si>
    <t>Tid</t>
  </si>
  <si>
    <t>D-U</t>
  </si>
  <si>
    <t>D+U</t>
  </si>
  <si>
    <t>Mål 1</t>
  </si>
  <si>
    <t>Mål 2</t>
  </si>
  <si>
    <t>M</t>
  </si>
  <si>
    <t>CV</t>
  </si>
  <si>
    <t>N</t>
  </si>
  <si>
    <t>U/M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</si>
  <si>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</si>
  <si>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</si>
  <si>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</si>
  <si>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</si>
  <si>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</si>
  <si>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</si>
  <si>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</si>
  <si>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</si>
  <si>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</si>
  <si>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</si>
  <si>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Kontrollprøve</t>
  </si>
  <si>
    <t>Tid nr</t>
  </si>
  <si>
    <t>Mt-Mo</t>
  </si>
  <si>
    <t>Stabilitet med replikater</t>
  </si>
  <si>
    <t>Avvik (D)</t>
  </si>
  <si>
    <t xml:space="preserve">p (for ensidig test): </t>
  </si>
  <si>
    <t>Kontrollprøver brukes bare hvis det er umulig å finne en måte å oppbevare prøvene stabilt på!</t>
  </si>
  <si>
    <t>Betegnelse</t>
  </si>
  <si>
    <t>Prøve</t>
  </si>
  <si>
    <t>Kontroll</t>
  </si>
  <si>
    <t>Middelverdi for tid i</t>
  </si>
  <si>
    <t>Mpi</t>
  </si>
  <si>
    <t>Mki</t>
  </si>
  <si>
    <t>Middel av middelverdier</t>
  </si>
  <si>
    <t>Standard avvik for tid i</t>
  </si>
  <si>
    <t>Spi</t>
  </si>
  <si>
    <t>Ski</t>
  </si>
  <si>
    <t>Antall replikater for tid i</t>
  </si>
  <si>
    <t>Npi</t>
  </si>
  <si>
    <t>Nki</t>
  </si>
  <si>
    <t>Antall målte verdier</t>
  </si>
  <si>
    <r>
      <t xml:space="preserve">Np = </t>
    </r>
    <r>
      <rPr>
        <sz val="12"/>
        <rFont val="Symbol"/>
        <family val="1"/>
        <charset val="2"/>
      </rPr>
      <t>S</t>
    </r>
    <r>
      <rPr>
        <sz val="12"/>
        <rFont val="Calibri"/>
        <family val="2"/>
      </rPr>
      <t>Npi</t>
    </r>
  </si>
  <si>
    <r>
      <t xml:space="preserve">Nk = </t>
    </r>
    <r>
      <rPr>
        <sz val="12"/>
        <rFont val="Symbol"/>
        <family val="1"/>
        <charset val="2"/>
      </rPr>
      <t>S</t>
    </r>
    <r>
      <rPr>
        <sz val="12"/>
        <rFont val="Calibri"/>
        <family val="2"/>
      </rPr>
      <t>Nki</t>
    </r>
  </si>
  <si>
    <t>Antall tidspunkter</t>
  </si>
  <si>
    <t>t</t>
  </si>
  <si>
    <t>Felles S</t>
  </si>
  <si>
    <r>
      <t xml:space="preserve">Sp = </t>
    </r>
    <r>
      <rPr>
        <sz val="12"/>
        <rFont val="Symbol"/>
        <family val="1"/>
        <charset val="2"/>
      </rPr>
      <t>S</t>
    </r>
    <r>
      <rPr>
        <sz val="12"/>
        <rFont val="Calibri"/>
        <family val="2"/>
      </rPr>
      <t>Spi(Npi-1)/(Np-t)</t>
    </r>
  </si>
  <si>
    <r>
      <t xml:space="preserve">Sk = </t>
    </r>
    <r>
      <rPr>
        <sz val="12"/>
        <rFont val="Symbol"/>
        <family val="1"/>
        <charset val="2"/>
      </rPr>
      <t>S</t>
    </r>
    <r>
      <rPr>
        <sz val="12"/>
        <rFont val="Calibri"/>
        <family val="2"/>
      </rPr>
      <t>Ski(Nki-1)/(Nk-t)</t>
    </r>
  </si>
  <si>
    <t>Felles CV</t>
  </si>
  <si>
    <t>CVp = Sp/Mpo</t>
  </si>
  <si>
    <t>CVk = Sk/Mko</t>
  </si>
  <si>
    <r>
      <t xml:space="preserve">uMpi/Mpi </t>
    </r>
    <r>
      <rPr>
        <sz val="12"/>
        <rFont val="Symbol"/>
        <family val="1"/>
        <charset val="2"/>
      </rPr>
      <t>@</t>
    </r>
    <r>
      <rPr>
        <sz val="12"/>
        <rFont val="Calibri"/>
        <family val="2"/>
      </rPr>
      <t xml:space="preserve"> CVp/√Npi</t>
    </r>
  </si>
  <si>
    <r>
      <t xml:space="preserve">uMki/Mki </t>
    </r>
    <r>
      <rPr>
        <sz val="12"/>
        <rFont val="Symbol"/>
        <family val="1"/>
        <charset val="2"/>
      </rPr>
      <t>@</t>
    </r>
    <r>
      <rPr>
        <sz val="12"/>
        <rFont val="Calibri"/>
        <family val="2"/>
      </rPr>
      <t xml:space="preserve"> CVk/√Nki</t>
    </r>
  </si>
  <si>
    <t>Relativ standard usikkerhet (uM/M)</t>
  </si>
  <si>
    <t>K</t>
  </si>
  <si>
    <t>Holdbarhetsforsøk</t>
  </si>
  <si>
    <t>Modell:</t>
  </si>
  <si>
    <t>Batch-metode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</si>
  <si>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</si>
  <si>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</si>
  <si>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</si>
  <si>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</si>
  <si>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</si>
  <si>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</si>
  <si>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Serum</t>
  </si>
  <si>
    <t>Siw Berbu</t>
  </si>
  <si>
    <t>Folat</t>
  </si>
  <si>
    <t>BESKRIVELSE AV FORSØKET</t>
  </si>
  <si>
    <t>Komponent</t>
  </si>
  <si>
    <t>Hvilket instrument er benyttet?</t>
  </si>
  <si>
    <t>Hvilken analysemetode er benyttet?</t>
  </si>
  <si>
    <t>Hvilket reagens er benyttet?</t>
  </si>
  <si>
    <t xml:space="preserve">Er forsøket gjennomført under tilsvarende betingelser som de som gjelder ved vanlig rutinedrift (kryss av): </t>
  </si>
  <si>
    <t xml:space="preserve">ja, gjennomført under rutinebetingelser </t>
  </si>
  <si>
    <t xml:space="preserve">ja, rutinebetingelser er simulert </t>
  </si>
  <si>
    <t>nei</t>
  </si>
  <si>
    <t>Hvilke transportformer er testet/simulert?</t>
  </si>
  <si>
    <t>Postgang</t>
  </si>
  <si>
    <t>Hentetjeneste</t>
  </si>
  <si>
    <t>Rørpost</t>
  </si>
  <si>
    <t xml:space="preserve">Annet: </t>
  </si>
  <si>
    <t xml:space="preserve">NB! Sett inn flere rader dersom du trenger det. </t>
  </si>
  <si>
    <t>Gi en beskrivelse av hver betingelse:</t>
  </si>
  <si>
    <t>Betingelse 0 (Ref)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</si>
  <si>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</si>
  <si>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</si>
  <si>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</si>
  <si>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</si>
  <si>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</si>
  <si>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</si>
  <si>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</si>
  <si>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</si>
  <si>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</si>
  <si>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</si>
  <si>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</si>
  <si>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</si>
  <si>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pH</t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</si>
  <si>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</si>
  <si>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</si>
  <si>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</si>
  <si>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</si>
  <si>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S-Folat</t>
  </si>
  <si>
    <t>3 dager i kjøleskap</t>
  </si>
  <si>
    <t>4 dager i kjøleskap</t>
  </si>
  <si>
    <t>frosset samme dag som prøvetaking</t>
  </si>
  <si>
    <t>frosset etter 3 dager i kjøleskap</t>
  </si>
  <si>
    <t>frosset etter 4 dager i kjøleskap</t>
  </si>
  <si>
    <t>Vurdering av funn og annen viktig informasjon til forsøket</t>
  </si>
  <si>
    <t>Konklusjon</t>
  </si>
  <si>
    <t>(basert på en eldre utgave av regneark)</t>
  </si>
  <si>
    <t>Cobas 8000, e602</t>
  </si>
  <si>
    <t>S-folat</t>
  </si>
  <si>
    <t>Avdeling for medisinsk biokjemi, Ålesund sykehus</t>
  </si>
  <si>
    <r>
      <t xml:space="preserve">Holdbarhet oppfyller kravet vårt. Folat i serum anses som holdbart i 4 dager ved 2-8 </t>
    </r>
    <r>
      <rPr>
        <sz val="10"/>
        <rFont val="Calibri"/>
        <family val="2"/>
      </rPr>
      <t>°</t>
    </r>
    <r>
      <rPr>
        <sz val="10"/>
        <rFont val="Arial"/>
        <family val="2"/>
      </rPr>
      <t>C.</t>
    </r>
  </si>
  <si>
    <r>
      <t xml:space="preserve">Mean samt hele konfidensintervall for alle 3 prøver er innenfor akseptkrensen vår på </t>
    </r>
    <r>
      <rPr>
        <sz val="10"/>
        <rFont val="Calibri"/>
        <family val="2"/>
      </rPr>
      <t>±</t>
    </r>
    <r>
      <rPr>
        <sz val="10"/>
        <rFont val="Arial"/>
        <family val="2"/>
      </rPr>
      <t>10% ved alle tidspunkt. Mean samt konfidensintervall for 2 av 3 prøver ligger innenfor grensen for ønskelig kvalitet på ±5%.</t>
    </r>
  </si>
  <si>
    <t>Dato og signatur: 08.10.2015 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</si>
</sst>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00"/>
    <numFmt numFmtId="165" formatCode="0.0\ %"/>
    <numFmt numFmtId="166" formatCode="_ * #,##0.000_ ;_ * \-#,##0.000_ ;_ * &quot;-&quot;??_ ;_ @_ 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12"/>
      <name val="Calibri"/>
      <family val="2"/>
    </font>
    <font>
      <sz val="12"/>
      <name val="Calibri"/>
      <family val="2"/>
    </font>
    <font>
      <sz val="12"/>
      <name val="Symbol"/>
      <family val="1"/>
      <charset val="2"/>
    </font>
    <font>
      <b/>
      <i/>
      <sz val="12"/>
      <color theme="3" tint="0.39997558519241921"/>
      <name val="Calibri"/>
      <family val="2"/>
    </font>
    <font>
      <b/>
      <sz val="36"/>
      <color theme="3" tint="-0.499984740745262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12"/>
      <color indexed="56"/>
      <name val="Calibri"/>
      <family val="2"/>
    </font>
    <font>
      <sz val="12"/>
      <color indexed="56"/>
      <name val="Arial"/>
      <family val="2"/>
    </font>
    <font>
      <vertAlign val="superscript"/>
      <sz val="12"/>
      <color indexed="56"/>
      <name val="Arial"/>
      <family val="2"/>
    </font>
    <font>
      <sz val="36"/>
      <color theme="3" tint="-0.499984740745262"/>
      <name val="Arial"/>
      <family val="2"/>
    </font>
    <font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4">
    <xf numFmtId="0" fontId="0" fillId="0" borderId="0" xfId="0"/>
    <xf numFmtId="0" fontId="2" fillId="0" borderId="0" xfId="0" applyFont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0" fillId="0" borderId="0" xfId="0" applyNumberFormat="1"/>
    <xf numFmtId="0" fontId="0" fillId="0" borderId="0" xfId="0" applyFill="1" applyBorder="1"/>
    <xf numFmtId="0" fontId="0" fillId="0" borderId="0" xfId="0" applyBorder="1"/>
    <xf numFmtId="0" fontId="2" fillId="0" borderId="0" xfId="0" applyFont="1" applyBorder="1" applyAlignment="1">
      <alignment horizontal="center" vertical="top"/>
    </xf>
    <xf numFmtId="0" fontId="10" fillId="2" borderId="1" xfId="0" applyFont="1" applyFill="1" applyBorder="1" applyProtection="1">
      <protection locked="0"/>
    </xf>
    <xf numFmtId="0" fontId="10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5" xfId="0" applyFont="1" applyFill="1" applyBorder="1" applyProtection="1">
      <protection locked="0"/>
    </xf>
    <xf numFmtId="0" fontId="10" fillId="2" borderId="6" xfId="0" applyFont="1" applyFill="1" applyBorder="1" applyProtection="1">
      <protection locked="0"/>
    </xf>
    <xf numFmtId="0" fontId="10" fillId="2" borderId="7" xfId="0" applyFont="1" applyFill="1" applyBorder="1" applyProtection="1">
      <protection locked="0"/>
    </xf>
    <xf numFmtId="0" fontId="3" fillId="0" borderId="0" xfId="0" applyFont="1"/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/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Protection="1">
      <protection locked="0"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Fill="1" applyBorder="1"/>
    <xf numFmtId="0" fontId="10" fillId="2" borderId="1" xfId="0" applyFont="1" applyFill="1" applyBorder="1" applyAlignment="1" applyProtection="1">
      <alignment horizontal="center"/>
      <protection locked="0"/>
    </xf>
    <xf numFmtId="165" fontId="10" fillId="0" borderId="1" xfId="2" applyNumberFormat="1" applyFont="1" applyBorder="1"/>
    <xf numFmtId="0" fontId="10" fillId="0" borderId="1" xfId="0" applyFont="1" applyBorder="1"/>
    <xf numFmtId="43" fontId="10" fillId="0" borderId="1" xfId="1" applyFont="1" applyBorder="1"/>
    <xf numFmtId="165" fontId="3" fillId="0" borderId="1" xfId="2" applyNumberFormat="1" applyFont="1" applyBorder="1"/>
    <xf numFmtId="43" fontId="3" fillId="0" borderId="1" xfId="1" applyFont="1" applyBorder="1"/>
    <xf numFmtId="0" fontId="3" fillId="0" borderId="1" xfId="0" applyFont="1" applyBorder="1"/>
    <xf numFmtId="165" fontId="3" fillId="0" borderId="2" xfId="2" applyNumberFormat="1" applyFont="1" applyBorder="1"/>
    <xf numFmtId="165" fontId="3" fillId="3" borderId="6" xfId="2" applyNumberFormat="1" applyFont="1" applyFill="1" applyBorder="1"/>
    <xf numFmtId="0" fontId="3" fillId="3" borderId="6" xfId="0" applyFont="1" applyFill="1" applyBorder="1"/>
    <xf numFmtId="0" fontId="3" fillId="3" borderId="8" xfId="0" applyFont="1" applyFill="1" applyBorder="1"/>
    <xf numFmtId="0" fontId="2" fillId="0" borderId="1" xfId="0" applyNumberFormat="1" applyFont="1" applyBorder="1" applyAlignment="1">
      <alignment horizontal="center" wrapText="1"/>
    </xf>
    <xf numFmtId="165" fontId="2" fillId="2" borderId="9" xfId="2" applyNumberFormat="1" applyFont="1" applyFill="1" applyBorder="1" applyProtection="1">
      <protection locked="0"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5" fontId="3" fillId="4" borderId="11" xfId="2" applyNumberFormat="1" applyFont="1" applyFill="1" applyBorder="1"/>
    <xf numFmtId="0" fontId="3" fillId="4" borderId="12" xfId="0" applyFont="1" applyFill="1" applyBorder="1"/>
    <xf numFmtId="43" fontId="3" fillId="4" borderId="6" xfId="1" applyFont="1" applyFill="1" applyBorder="1"/>
    <xf numFmtId="0" fontId="3" fillId="4" borderId="13" xfId="0" applyFont="1" applyFill="1" applyBorder="1"/>
    <xf numFmtId="165" fontId="3" fillId="4" borderId="13" xfId="2" applyNumberFormat="1" applyFont="1" applyFill="1" applyBorder="1"/>
    <xf numFmtId="0" fontId="3" fillId="4" borderId="14" xfId="0" applyFont="1" applyFill="1" applyBorder="1"/>
    <xf numFmtId="9" fontId="3" fillId="0" borderId="1" xfId="0" applyNumberFormat="1" applyFont="1" applyBorder="1"/>
    <xf numFmtId="0" fontId="0" fillId="0" borderId="15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6" fontId="2" fillId="2" borderId="15" xfId="1" applyNumberFormat="1" applyFont="1" applyFill="1" applyBorder="1" applyAlignment="1" applyProtection="1">
      <alignment vertical="center"/>
      <protection locked="0"/>
    </xf>
    <xf numFmtId="0" fontId="2" fillId="0" borderId="17" xfId="0" applyFont="1" applyBorder="1" applyAlignment="1">
      <alignment vertical="center"/>
    </xf>
    <xf numFmtId="166" fontId="10" fillId="0" borderId="1" xfId="0" applyNumberFormat="1" applyFont="1" applyBorder="1"/>
    <xf numFmtId="166" fontId="3" fillId="0" borderId="1" xfId="0" applyNumberFormat="1" applyFont="1" applyBorder="1"/>
    <xf numFmtId="164" fontId="10" fillId="0" borderId="1" xfId="0" applyNumberFormat="1" applyFont="1" applyBorder="1"/>
    <xf numFmtId="164" fontId="3" fillId="0" borderId="1" xfId="0" applyNumberFormat="1" applyFont="1" applyBorder="1"/>
    <xf numFmtId="165" fontId="10" fillId="0" borderId="0" xfId="0" applyNumberFormat="1" applyFont="1" applyFill="1" applyBorder="1" applyProtection="1"/>
    <xf numFmtId="0" fontId="3" fillId="0" borderId="0" xfId="0" applyFont="1" applyFill="1" applyBorder="1" applyProtection="1"/>
    <xf numFmtId="0" fontId="10" fillId="0" borderId="10" xfId="0" applyFont="1" applyBorder="1" applyAlignment="1" applyProtection="1">
      <alignment horizontal="center"/>
    </xf>
    <xf numFmtId="0" fontId="10" fillId="0" borderId="6" xfId="0" applyFont="1" applyFill="1" applyBorder="1" applyAlignment="1" applyProtection="1">
      <alignment horizontal="center"/>
    </xf>
    <xf numFmtId="165" fontId="10" fillId="0" borderId="1" xfId="2" applyNumberFormat="1" applyFont="1" applyBorder="1" applyProtection="1"/>
    <xf numFmtId="0" fontId="10" fillId="0" borderId="6" xfId="0" applyFont="1" applyBorder="1" applyProtection="1"/>
    <xf numFmtId="165" fontId="10" fillId="0" borderId="6" xfId="2" applyNumberFormat="1" applyFont="1" applyFill="1" applyBorder="1" applyProtection="1"/>
    <xf numFmtId="43" fontId="10" fillId="0" borderId="1" xfId="1" applyFont="1" applyBorder="1" applyProtection="1"/>
    <xf numFmtId="164" fontId="10" fillId="0" borderId="1" xfId="0" applyNumberFormat="1" applyFont="1" applyBorder="1" applyProtection="1"/>
    <xf numFmtId="166" fontId="10" fillId="0" borderId="1" xfId="0" applyNumberFormat="1" applyFont="1" applyBorder="1" applyProtection="1"/>
    <xf numFmtId="0" fontId="3" fillId="0" borderId="10" xfId="0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165" fontId="3" fillId="0" borderId="1" xfId="2" applyNumberFormat="1" applyFont="1" applyBorder="1" applyProtection="1"/>
    <xf numFmtId="9" fontId="3" fillId="0" borderId="1" xfId="0" applyNumberFormat="1" applyFont="1" applyBorder="1" applyProtection="1"/>
    <xf numFmtId="165" fontId="3" fillId="0" borderId="1" xfId="2" applyNumberFormat="1" applyFont="1" applyFill="1" applyBorder="1" applyProtection="1"/>
    <xf numFmtId="43" fontId="3" fillId="0" borderId="1" xfId="1" applyFont="1" applyBorder="1" applyProtection="1"/>
    <xf numFmtId="164" fontId="3" fillId="0" borderId="1" xfId="0" applyNumberFormat="1" applyFont="1" applyBorder="1" applyProtection="1"/>
    <xf numFmtId="0" fontId="3" fillId="0" borderId="6" xfId="0" applyFont="1" applyBorder="1" applyProtection="1"/>
    <xf numFmtId="166" fontId="3" fillId="0" borderId="1" xfId="0" applyNumberFormat="1" applyFont="1" applyBorder="1" applyProtection="1"/>
    <xf numFmtId="165" fontId="3" fillId="0" borderId="2" xfId="2" applyNumberFormat="1" applyFont="1" applyFill="1" applyBorder="1" applyProtection="1"/>
    <xf numFmtId="0" fontId="10" fillId="0" borderId="18" xfId="0" applyFont="1" applyFill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 wrapText="1"/>
    </xf>
    <xf numFmtId="165" fontId="3" fillId="0" borderId="0" xfId="0" applyNumberFormat="1" applyFont="1" applyFill="1" applyBorder="1" applyProtection="1"/>
    <xf numFmtId="0" fontId="6" fillId="0" borderId="0" xfId="0" applyFont="1" applyFill="1" applyBorder="1"/>
    <xf numFmtId="164" fontId="3" fillId="3" borderId="8" xfId="0" applyNumberFormat="1" applyFont="1" applyFill="1" applyBorder="1"/>
    <xf numFmtId="166" fontId="3" fillId="4" borderId="24" xfId="1" applyNumberFormat="1" applyFont="1" applyFill="1" applyBorder="1"/>
    <xf numFmtId="166" fontId="3" fillId="3" borderId="23" xfId="0" applyNumberFormat="1" applyFont="1" applyFill="1" applyBorder="1"/>
    <xf numFmtId="0" fontId="10" fillId="0" borderId="0" xfId="0" applyFont="1" applyBorder="1"/>
    <xf numFmtId="0" fontId="3" fillId="0" borderId="0" xfId="0" applyFont="1" applyBorder="1"/>
    <xf numFmtId="0" fontId="10" fillId="0" borderId="0" xfId="0" applyFont="1" applyBorder="1" applyProtection="1"/>
    <xf numFmtId="0" fontId="3" fillId="0" borderId="0" xfId="0" applyFont="1" applyBorder="1" applyProtection="1"/>
    <xf numFmtId="0" fontId="3" fillId="0" borderId="2" xfId="0" applyFont="1" applyBorder="1" applyProtection="1"/>
    <xf numFmtId="0" fontId="3" fillId="0" borderId="2" xfId="0" applyFont="1" applyBorder="1"/>
    <xf numFmtId="166" fontId="3" fillId="4" borderId="23" xfId="0" applyNumberFormat="1" applyFont="1" applyFill="1" applyBorder="1"/>
    <xf numFmtId="164" fontId="3" fillId="0" borderId="2" xfId="0" applyNumberFormat="1" applyFont="1" applyBorder="1"/>
    <xf numFmtId="166" fontId="3" fillId="0" borderId="2" xfId="0" applyNumberFormat="1" applyFont="1" applyBorder="1"/>
    <xf numFmtId="164" fontId="3" fillId="0" borderId="2" xfId="0" applyNumberFormat="1" applyFont="1" applyBorder="1" applyProtection="1"/>
    <xf numFmtId="166" fontId="3" fillId="0" borderId="2" xfId="0" applyNumberFormat="1" applyFont="1" applyBorder="1" applyProtection="1"/>
    <xf numFmtId="43" fontId="3" fillId="0" borderId="2" xfId="1" applyFont="1" applyBorder="1" applyProtection="1"/>
    <xf numFmtId="164" fontId="10" fillId="0" borderId="2" xfId="0" applyNumberFormat="1" applyFont="1" applyBorder="1" applyProtection="1"/>
    <xf numFmtId="165" fontId="3" fillId="0" borderId="2" xfId="2" applyNumberFormat="1" applyFont="1" applyBorder="1" applyProtection="1"/>
    <xf numFmtId="165" fontId="10" fillId="0" borderId="2" xfId="2" applyNumberFormat="1" applyFont="1" applyBorder="1" applyProtection="1"/>
    <xf numFmtId="0" fontId="11" fillId="0" borderId="25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0" fontId="14" fillId="0" borderId="26" xfId="0" applyFont="1" applyBorder="1" applyAlignment="1">
      <alignment vertical="top"/>
    </xf>
    <xf numFmtId="0" fontId="0" fillId="5" borderId="0" xfId="0" applyFill="1"/>
    <xf numFmtId="0" fontId="16" fillId="5" borderId="0" xfId="0" applyFont="1" applyFill="1"/>
    <xf numFmtId="0" fontId="17" fillId="6" borderId="1" xfId="0" applyFont="1" applyFill="1" applyBorder="1"/>
    <xf numFmtId="0" fontId="6" fillId="6" borderId="18" xfId="0" applyFont="1" applyFill="1" applyBorder="1" applyAlignment="1"/>
    <xf numFmtId="0" fontId="0" fillId="6" borderId="38" xfId="0" applyFill="1" applyBorder="1" applyAlignment="1"/>
    <xf numFmtId="0" fontId="0" fillId="6" borderId="20" xfId="0" applyFill="1" applyBorder="1" applyAlignment="1"/>
    <xf numFmtId="0" fontId="18" fillId="6" borderId="1" xfId="0" applyFont="1" applyFill="1" applyBorder="1"/>
    <xf numFmtId="0" fontId="19" fillId="5" borderId="0" xfId="0" applyFont="1" applyFill="1"/>
    <xf numFmtId="0" fontId="20" fillId="5" borderId="0" xfId="0" applyFont="1" applyFill="1"/>
    <xf numFmtId="0" fontId="19" fillId="6" borderId="0" xfId="0" applyFont="1" applyFill="1"/>
    <xf numFmtId="0" fontId="21" fillId="5" borderId="0" xfId="0" applyFont="1" applyFill="1"/>
    <xf numFmtId="0" fontId="22" fillId="5" borderId="0" xfId="0" applyFont="1" applyFill="1"/>
    <xf numFmtId="0" fontId="22" fillId="6" borderId="1" xfId="0" applyFont="1" applyFill="1" applyBorder="1"/>
    <xf numFmtId="0" fontId="22" fillId="5" borderId="0" xfId="0" applyFont="1" applyFill="1" applyBorder="1"/>
    <xf numFmtId="0" fontId="22" fillId="6" borderId="1" xfId="0" applyFont="1" applyFill="1" applyBorder="1" applyAlignment="1">
      <alignment horizontal="center"/>
    </xf>
    <xf numFmtId="0" fontId="22" fillId="7" borderId="1" xfId="0" applyFont="1" applyFill="1" applyBorder="1"/>
    <xf numFmtId="0" fontId="22" fillId="7" borderId="18" xfId="0" applyFont="1" applyFill="1" applyBorder="1" applyAlignment="1"/>
    <xf numFmtId="0" fontId="22" fillId="7" borderId="20" xfId="0" applyFont="1" applyFill="1" applyBorder="1" applyAlignment="1"/>
    <xf numFmtId="0" fontId="22" fillId="7" borderId="18" xfId="0" applyFont="1" applyFill="1" applyBorder="1"/>
    <xf numFmtId="0" fontId="22" fillId="7" borderId="38" xfId="0" applyFont="1" applyFill="1" applyBorder="1"/>
    <xf numFmtId="0" fontId="22" fillId="7" borderId="20" xfId="0" applyFont="1" applyFill="1" applyBorder="1"/>
    <xf numFmtId="0" fontId="23" fillId="7" borderId="1" xfId="0" applyFont="1" applyFill="1" applyBorder="1"/>
    <xf numFmtId="0" fontId="22" fillId="7" borderId="21" xfId="0" applyFont="1" applyFill="1" applyBorder="1"/>
    <xf numFmtId="0" fontId="22" fillId="6" borderId="21" xfId="0" applyFont="1" applyFill="1" applyBorder="1"/>
    <xf numFmtId="0" fontId="22" fillId="7" borderId="25" xfId="0" applyFont="1" applyFill="1" applyBorder="1"/>
    <xf numFmtId="0" fontId="22" fillId="7" borderId="13" xfId="0" applyFont="1" applyFill="1" applyBorder="1"/>
    <xf numFmtId="0" fontId="22" fillId="7" borderId="10" xfId="0" applyFont="1" applyFill="1" applyBorder="1"/>
    <xf numFmtId="0" fontId="22" fillId="7" borderId="26" xfId="0" applyFont="1" applyFill="1" applyBorder="1"/>
    <xf numFmtId="0" fontId="22" fillId="6" borderId="2" xfId="0" applyFont="1" applyFill="1" applyBorder="1"/>
    <xf numFmtId="0" fontId="22" fillId="7" borderId="6" xfId="0" applyFont="1" applyFill="1" applyBorder="1"/>
    <xf numFmtId="0" fontId="16" fillId="6" borderId="39" xfId="0" applyFont="1" applyFill="1" applyBorder="1"/>
    <xf numFmtId="0" fontId="0" fillId="6" borderId="40" xfId="0" applyFill="1" applyBorder="1"/>
    <xf numFmtId="0" fontId="0" fillId="6" borderId="41" xfId="0" applyFill="1" applyBorder="1"/>
    <xf numFmtId="0" fontId="27" fillId="5" borderId="0" xfId="0" applyFont="1" applyFill="1"/>
    <xf numFmtId="0" fontId="27" fillId="6" borderId="39" xfId="0" applyFont="1" applyFill="1" applyBorder="1"/>
    <xf numFmtId="0" fontId="0" fillId="6" borderId="45" xfId="0" applyFill="1" applyBorder="1"/>
    <xf numFmtId="14" fontId="0" fillId="6" borderId="45" xfId="0" applyNumberFormat="1" applyFill="1" applyBorder="1"/>
    <xf numFmtId="0" fontId="6" fillId="6" borderId="45" xfId="0" applyFont="1" applyFill="1" applyBorder="1"/>
    <xf numFmtId="0" fontId="0" fillId="0" borderId="3" xfId="0" applyFill="1" applyBorder="1"/>
    <xf numFmtId="0" fontId="0" fillId="6" borderId="46" xfId="0" applyFill="1" applyBorder="1"/>
    <xf numFmtId="0" fontId="1" fillId="6" borderId="38" xfId="0" applyFont="1" applyFill="1" applyBorder="1" applyAlignment="1"/>
    <xf numFmtId="0" fontId="1" fillId="6" borderId="44" xfId="0" applyFont="1" applyFill="1" applyBorder="1"/>
    <xf numFmtId="0" fontId="15" fillId="5" borderId="0" xfId="0" applyFont="1" applyFill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38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6" fillId="6" borderId="32" xfId="0" applyFont="1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22" fillId="7" borderId="0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14" fillId="0" borderId="13" xfId="0" applyFont="1" applyBorder="1" applyAlignment="1">
      <alignment horizontal="left" vertical="top"/>
    </xf>
    <xf numFmtId="0" fontId="14" fillId="0" borderId="37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left" wrapText="1"/>
    </xf>
    <xf numFmtId="0" fontId="2" fillId="4" borderId="15" xfId="0" applyFont="1" applyFill="1" applyBorder="1" applyAlignment="1">
      <alignment horizontal="left" wrapText="1"/>
    </xf>
    <xf numFmtId="0" fontId="2" fillId="4" borderId="22" xfId="0" applyFont="1" applyFill="1" applyBorder="1" applyAlignment="1">
      <alignment horizontal="left" wrapText="1"/>
    </xf>
    <xf numFmtId="0" fontId="2" fillId="3" borderId="31" xfId="0" applyFont="1" applyFill="1" applyBorder="1" applyAlignment="1">
      <alignment horizontal="left" wrapText="1"/>
    </xf>
    <xf numFmtId="0" fontId="2" fillId="3" borderId="15" xfId="0" applyFont="1" applyFill="1" applyBorder="1" applyAlignment="1">
      <alignment horizontal="left" wrapText="1"/>
    </xf>
    <xf numFmtId="0" fontId="2" fillId="3" borderId="22" xfId="0" applyFont="1" applyFill="1" applyBorder="1" applyAlignment="1">
      <alignment horizontal="left" wrapText="1"/>
    </xf>
    <xf numFmtId="0" fontId="2" fillId="3" borderId="23" xfId="0" applyFont="1" applyFill="1" applyBorder="1" applyAlignment="1">
      <alignment horizontal="left" wrapText="1"/>
    </xf>
    <xf numFmtId="0" fontId="0" fillId="0" borderId="15" xfId="0" applyBorder="1" applyAlignment="1">
      <alignment horizontal="right" vertic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22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Alignment="1" applyProtection="1">
      <alignment horizontal="center"/>
      <protection locked="0"/>
    </xf>
    <xf numFmtId="0" fontId="3" fillId="4" borderId="14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9" fillId="0" borderId="29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4" borderId="8" xfId="0" applyFont="1" applyFill="1" applyBorder="1" applyAlignment="1">
      <alignment horizontal="center" wrapText="1"/>
    </xf>
    <xf numFmtId="0" fontId="9" fillId="4" borderId="15" xfId="0" applyFont="1" applyFill="1" applyBorder="1" applyAlignment="1">
      <alignment horizontal="center" wrapText="1"/>
    </xf>
    <xf numFmtId="0" fontId="9" fillId="4" borderId="16" xfId="0" applyFont="1" applyFill="1" applyBorder="1" applyAlignment="1">
      <alignment horizontal="center" wrapText="1"/>
    </xf>
    <xf numFmtId="0" fontId="1" fillId="6" borderId="42" xfId="0" applyFont="1" applyFill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0" fillId="0" borderId="43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49" fontId="1" fillId="6" borderId="42" xfId="0" applyNumberFormat="1" applyFont="1" applyFill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43" xfId="0" applyNumberFormat="1" applyBorder="1" applyAlignment="1">
      <alignment vertical="top"/>
    </xf>
    <xf numFmtId="49" fontId="0" fillId="0" borderId="42" xfId="0" applyNumberFormat="1" applyBorder="1" applyAlignment="1">
      <alignment vertical="top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505190311418678E-2"/>
          <c:y val="5.514705882352941E-2"/>
          <c:w val="0.75951557093425603"/>
          <c:h val="0.7904411764705882"/>
        </c:manualLayout>
      </c:layout>
      <c:lineChart>
        <c:grouping val="standard"/>
        <c:varyColors val="0"/>
        <c:ser>
          <c:idx val="3"/>
          <c:order val="0"/>
          <c:tx>
            <c:strRef>
              <c:f>Replikater!$F$2</c:f>
              <c:strCache>
                <c:ptCount val="1"/>
                <c:pt idx="0">
                  <c:v>Mål 1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Replikater!$B$5:$B$12</c:f>
              <c:numCache>
                <c:formatCode>General</c:formatCode>
                <c:ptCount val="8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</c:numCache>
            </c:numRef>
          </c:cat>
          <c:val>
            <c:numRef>
              <c:f>Replikater!$F$5:$F$12</c:f>
              <c:numCache>
                <c:formatCode>0.0\ %</c:formatCode>
                <c:ptCount val="8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6CC-4AE5-B3A9-493AAD12ACDA}"/>
            </c:ext>
          </c:extLst>
        </c:ser>
        <c:ser>
          <c:idx val="4"/>
          <c:order val="1"/>
          <c:tx>
            <c:strRef>
              <c:f>Replikater!$G$2</c:f>
              <c:strCache>
                <c:ptCount val="1"/>
                <c:pt idx="0">
                  <c:v>Mål 2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Replikater!$B$5:$B$12</c:f>
              <c:numCache>
                <c:formatCode>General</c:formatCode>
                <c:ptCount val="8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</c:numCache>
            </c:numRef>
          </c:cat>
          <c:val>
            <c:numRef>
              <c:f>Replikater!$G$5:$G$12</c:f>
              <c:numCache>
                <c:formatCode>0.0\ %</c:formatCode>
                <c:ptCount val="8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6CC-4AE5-B3A9-493AAD12ACDA}"/>
            </c:ext>
          </c:extLst>
        </c:ser>
        <c:ser>
          <c:idx val="0"/>
          <c:order val="2"/>
          <c:tx>
            <c:strRef>
              <c:f>Replikater!$A$4:$C$4</c:f>
              <c:strCache>
                <c:ptCount val="1"/>
                <c:pt idx="0">
                  <c:v>Prøve 1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Replikater!$B$5:$B$12</c:f>
              <c:numCache>
                <c:formatCode>General</c:formatCode>
                <c:ptCount val="8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</c:numCache>
            </c:numRef>
          </c:cat>
          <c:val>
            <c:numRef>
              <c:f>Replikater!$C$5:$C$12</c:f>
              <c:numCache>
                <c:formatCode>0.0\ 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-1.7864586434824026E-2</c:v>
                </c:pt>
                <c:pt idx="4">
                  <c:v>-3.3585422497468986E-2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CC-4AE5-B3A9-493AAD12ACDA}"/>
            </c:ext>
          </c:extLst>
        </c:ser>
        <c:ser>
          <c:idx val="5"/>
          <c:order val="3"/>
          <c:tx>
            <c:strRef>
              <c:f>Replikater!$A$13:$C$13</c:f>
              <c:strCache>
                <c:ptCount val="1"/>
                <c:pt idx="0">
                  <c:v>Prøve 2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Replikater!$B$5:$B$12</c:f>
              <c:numCache>
                <c:formatCode>General</c:formatCode>
                <c:ptCount val="8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</c:numCache>
            </c:numRef>
          </c:cat>
          <c:val>
            <c:numRef>
              <c:f>Replikater!$C$14:$C$21</c:f>
              <c:numCache>
                <c:formatCode>0.0\ 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1.1409476789692174E-2</c:v>
                </c:pt>
                <c:pt idx="4">
                  <c:v>4.2446866156899965E-3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CC-4AE5-B3A9-493AAD12ACDA}"/>
            </c:ext>
          </c:extLst>
        </c:ser>
        <c:ser>
          <c:idx val="1"/>
          <c:order val="4"/>
          <c:spPr>
            <a:ln w="28575">
              <a:noFill/>
            </a:ln>
          </c:spPr>
          <c:marker>
            <c:symbol val="dash"/>
            <c:size val="6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Replikater!$B$5:$B$12</c:f>
              <c:numCache>
                <c:formatCode>General</c:formatCode>
                <c:ptCount val="8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</c:numCache>
            </c:numRef>
          </c:cat>
          <c:val>
            <c:numRef>
              <c:f>Replikater!$D$5:$D$12</c:f>
              <c:numCache>
                <c:formatCode>0%</c:formatCode>
                <c:ptCount val="8"/>
                <c:pt idx="1">
                  <c:v>0</c:v>
                </c:pt>
                <c:pt idx="2">
                  <c:v>0</c:v>
                </c:pt>
                <c:pt idx="3">
                  <c:v>-3.5604480700943381E-2</c:v>
                </c:pt>
                <c:pt idx="4">
                  <c:v>-5.1186468894888912E-2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CC-4AE5-B3A9-493AAD12ACDA}"/>
            </c:ext>
          </c:extLst>
        </c:ser>
        <c:ser>
          <c:idx val="2"/>
          <c:order val="5"/>
          <c:spPr>
            <a:ln w="28575">
              <a:noFill/>
            </a:ln>
          </c:spPr>
          <c:marker>
            <c:symbol val="dash"/>
            <c:size val="6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Replikater!$B$5:$B$12</c:f>
              <c:numCache>
                <c:formatCode>General</c:formatCode>
                <c:ptCount val="8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</c:numCache>
            </c:numRef>
          </c:cat>
          <c:val>
            <c:numRef>
              <c:f>Replikater!$E$5:$E$12</c:f>
              <c:numCache>
                <c:formatCode>0%</c:formatCode>
                <c:ptCount val="8"/>
                <c:pt idx="1">
                  <c:v>0</c:v>
                </c:pt>
                <c:pt idx="2">
                  <c:v>0</c:v>
                </c:pt>
                <c:pt idx="3">
                  <c:v>-1.2469216870466746E-4</c:v>
                </c:pt>
                <c:pt idx="4">
                  <c:v>-1.5984376100049057E-2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6CC-4AE5-B3A9-493AAD12ACDA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dash"/>
            <c:size val="6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Replikater!$B$5:$B$12</c:f>
              <c:numCache>
                <c:formatCode>General</c:formatCode>
                <c:ptCount val="8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</c:numCache>
            </c:numRef>
          </c:cat>
          <c:val>
            <c:numRef>
              <c:f>Replikater!$D$14:$D$21</c:f>
              <c:numCache>
                <c:formatCode>0%</c:formatCode>
                <c:ptCount val="8"/>
                <c:pt idx="1">
                  <c:v>0</c:v>
                </c:pt>
                <c:pt idx="2">
                  <c:v>0</c:v>
                </c:pt>
                <c:pt idx="3">
                  <c:v>-2.877695939692235E-3</c:v>
                </c:pt>
                <c:pt idx="4">
                  <c:v>-1.0042486113694413E-2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6CC-4AE5-B3A9-493AAD12ACDA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dash"/>
            <c:size val="6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Replikater!$B$5:$B$12</c:f>
              <c:numCache>
                <c:formatCode>General</c:formatCode>
                <c:ptCount val="8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</c:numCache>
            </c:numRef>
          </c:cat>
          <c:val>
            <c:numRef>
              <c:f>Replikater!$E$14:$E$21</c:f>
              <c:numCache>
                <c:formatCode>0%</c:formatCode>
                <c:ptCount val="8"/>
                <c:pt idx="1">
                  <c:v>0</c:v>
                </c:pt>
                <c:pt idx="2">
                  <c:v>0</c:v>
                </c:pt>
                <c:pt idx="3">
                  <c:v>2.5696649519076582E-2</c:v>
                </c:pt>
                <c:pt idx="4">
                  <c:v>1.8531859345074404E-2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6CC-4AE5-B3A9-493AAD12ACDA}"/>
            </c:ext>
          </c:extLst>
        </c:ser>
        <c:ser>
          <c:idx val="8"/>
          <c:order val="8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Replikater!$B$5:$B$12</c:f>
              <c:numCache>
                <c:formatCode>General</c:formatCode>
                <c:ptCount val="8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</c:numCache>
            </c:numRef>
          </c:cat>
          <c:val>
            <c:numRef>
              <c:f>Replikater!$X$5:$X$12</c:f>
              <c:numCache>
                <c:formatCode>0.0\ %</c:formatCode>
                <c:ptCount val="8"/>
                <c:pt idx="0">
                  <c:v>-0.05</c:v>
                </c:pt>
                <c:pt idx="1">
                  <c:v>-0.05</c:v>
                </c:pt>
                <c:pt idx="2">
                  <c:v>-0.05</c:v>
                </c:pt>
                <c:pt idx="3">
                  <c:v>-0.05</c:v>
                </c:pt>
                <c:pt idx="4">
                  <c:v>-0.05</c:v>
                </c:pt>
                <c:pt idx="5">
                  <c:v>-0.05</c:v>
                </c:pt>
                <c:pt idx="6">
                  <c:v>-0.05</c:v>
                </c:pt>
                <c:pt idx="7">
                  <c:v>-0.05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56CC-4AE5-B3A9-493AAD12ACDA}"/>
            </c:ext>
          </c:extLst>
        </c:ser>
        <c:ser>
          <c:idx val="9"/>
          <c:order val="9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Replikater!$Y$5:$Y$12</c:f>
              <c:numCache>
                <c:formatCode>0.0\ %</c:formatCode>
                <c:ptCount val="8"/>
                <c:pt idx="0">
                  <c:v>-0.1</c:v>
                </c:pt>
                <c:pt idx="1">
                  <c:v>-0.1</c:v>
                </c:pt>
                <c:pt idx="2">
                  <c:v>-0.1</c:v>
                </c:pt>
                <c:pt idx="3">
                  <c:v>-0.1</c:v>
                </c:pt>
                <c:pt idx="4">
                  <c:v>-0.1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56CC-4AE5-B3A9-493AAD12ACDA}"/>
            </c:ext>
          </c:extLst>
        </c:ser>
        <c:ser>
          <c:idx val="10"/>
          <c:order val="10"/>
          <c:tx>
            <c:strRef>
              <c:f>Replikater!$A$22:$I$22</c:f>
              <c:strCache>
                <c:ptCount val="1"/>
                <c:pt idx="0">
                  <c:v>Prøve 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Replikater!$C$23:$C$30</c:f>
              <c:numCache>
                <c:formatCode>0.0\ 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4.5689551520979865E-3</c:v>
                </c:pt>
                <c:pt idx="4">
                  <c:v>-3.066009378381529E-3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6CC-4AE5-B3A9-493AAD12ACDA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dash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Replikater!$D$23:$D$30</c:f>
              <c:numCache>
                <c:formatCode>0%</c:formatCode>
                <c:ptCount val="8"/>
                <c:pt idx="1">
                  <c:v>0</c:v>
                </c:pt>
                <c:pt idx="2">
                  <c:v>0</c:v>
                </c:pt>
                <c:pt idx="3">
                  <c:v>-1.7832496896424369E-2</c:v>
                </c:pt>
                <c:pt idx="4">
                  <c:v>-2.5467461426903884E-2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56CC-4AE5-B3A9-493AAD12ACDA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dash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Replikater!$E$23:$E$30</c:f>
              <c:numCache>
                <c:formatCode>0%</c:formatCode>
                <c:ptCount val="8"/>
                <c:pt idx="1">
                  <c:v>0</c:v>
                </c:pt>
                <c:pt idx="2">
                  <c:v>0</c:v>
                </c:pt>
                <c:pt idx="3">
                  <c:v>2.6970407200620342E-2</c:v>
                </c:pt>
                <c:pt idx="4">
                  <c:v>1.9335442670140826E-2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56CC-4AE5-B3A9-493AAD12A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93184"/>
        <c:axId val="101226368"/>
      </c:lineChart>
      <c:catAx>
        <c:axId val="51293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Tid</a:t>
                </a:r>
              </a:p>
            </c:rich>
          </c:tx>
          <c:layout>
            <c:manualLayout>
              <c:xMode val="edge"/>
              <c:yMode val="edge"/>
              <c:x val="0.446366844593864"/>
              <c:y val="0.904411764705882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01226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22636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512931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861591711148466"/>
          <c:y val="5.1470588235294115E-2"/>
          <c:w val="0.12975788138842193"/>
          <c:h val="0.352941176470588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0.984251969" l="0.78740157499999996" r="0.78740157499999996" t="0.984251969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39</xdr:row>
      <xdr:rowOff>0</xdr:rowOff>
    </xdr:from>
    <xdr:to>
      <xdr:col>23</xdr:col>
      <xdr:colOff>0</xdr:colOff>
      <xdr:row>55</xdr:row>
      <xdr:rowOff>0</xdr:rowOff>
    </xdr:to>
    <xdr:graphicFrame macro="">
      <xdr:nvGraphicFramePr>
        <xdr:cNvPr id="43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66</xdr:row>
      <xdr:rowOff>28573</xdr:rowOff>
    </xdr:from>
    <xdr:to>
      <xdr:col>23</xdr:col>
      <xdr:colOff>0</xdr:colOff>
      <xdr:row>128</xdr:row>
      <xdr:rowOff>85724</xdr:rowOff>
    </xdr:to>
    <xdr:sp macro="" textlink="">
      <xdr:nvSpPr>
        <xdr:cNvPr id="4102" name="Text Box 6"/>
        <xdr:cNvSpPr txBox="1">
          <a:spLocks noChangeArrowheads="1"/>
        </xdr:cNvSpPr>
      </xdr:nvSpPr>
      <xdr:spPr bwMode="auto">
        <a:xfrm>
          <a:off x="9525" y="10763248"/>
          <a:ext cx="8362950" cy="10096501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1100" b="1" i="0" strike="noStrike">
              <a:solidFill>
                <a:srgbClr val="000000"/>
              </a:solidFill>
              <a:latin typeface="+mn-lt"/>
              <a:cs typeface="Arial"/>
            </a:rPr>
            <a:t>Test av stabilitet for pasientprøver</a:t>
          </a:r>
        </a:p>
        <a:p>
          <a:pPr algn="l" rtl="0">
            <a:defRPr sz="1000"/>
          </a:pPr>
          <a:r>
            <a:rPr lang="nb-NO" sz="1100" b="0" i="0" strike="noStrike">
              <a:solidFill>
                <a:srgbClr val="000000"/>
              </a:solidFill>
              <a:latin typeface="+mn-lt"/>
              <a:cs typeface="Arial"/>
            </a:rPr>
            <a:t>I dette regnearket kan man teste tre prøver for</a:t>
          </a:r>
          <a:r>
            <a:rPr lang="nb-NO" sz="1100" b="0" i="0" strike="noStrike" baseline="0">
              <a:solidFill>
                <a:srgbClr val="000000"/>
              </a:solidFill>
              <a:latin typeface="+mn-lt"/>
              <a:cs typeface="Arial"/>
            </a:rPr>
            <a:t> stabilitet </a:t>
          </a:r>
          <a:r>
            <a:rPr lang="nb-NO" sz="1100" b="0" i="0" strike="noStrike">
              <a:solidFill>
                <a:srgbClr val="000000"/>
              </a:solidFill>
              <a:latin typeface="+mn-lt"/>
              <a:cs typeface="Arial"/>
            </a:rPr>
            <a:t>på i alt 7 tidspunkter (evt ved andre betingelser enn tid, f.eks. romtemperatur og kjøleskap, i lys og i mørke, med og uten kork osv).</a:t>
          </a:r>
        </a:p>
        <a:p>
          <a:pPr algn="l" rtl="0">
            <a:defRPr sz="1000"/>
          </a:pPr>
          <a:r>
            <a:rPr lang="nb-NO" sz="1100" b="0" i="0" strike="noStrike">
              <a:solidFill>
                <a:srgbClr val="000000"/>
              </a:solidFill>
              <a:latin typeface="+mn-lt"/>
              <a:cs typeface="Arial"/>
            </a:rPr>
            <a:t>Man skal fylle ut bare de gule cellene.</a:t>
          </a:r>
        </a:p>
        <a:p>
          <a:pPr algn="l" rtl="0">
            <a:defRPr sz="1000"/>
          </a:pPr>
          <a:r>
            <a:rPr lang="nb-NO" sz="1100" b="0" i="0" strike="noStrike">
              <a:solidFill>
                <a:srgbClr val="000000"/>
              </a:solidFill>
              <a:latin typeface="+mn-lt"/>
              <a:cs typeface="Arial"/>
            </a:rPr>
            <a:t>I celle K1 skal man registrere signifikansnivået p for en ensidig test.</a:t>
          </a:r>
        </a:p>
        <a:p>
          <a:pPr algn="l" rtl="0">
            <a:defRPr sz="1000"/>
          </a:pPr>
          <a:r>
            <a:rPr lang="nb-NO" sz="1100" b="0" i="0" strike="noStrike">
              <a:solidFill>
                <a:srgbClr val="000000"/>
              </a:solidFill>
              <a:latin typeface="+mn-lt"/>
              <a:cs typeface="Arial"/>
            </a:rPr>
            <a:t>I cellene B6 til B12 registreres opptil 7 tidspunkter (evt andre betingelser enn tid).</a:t>
          </a:r>
        </a:p>
        <a:p>
          <a:pPr algn="l" rtl="0">
            <a:defRPr sz="1000"/>
          </a:pPr>
          <a:r>
            <a:rPr lang="nb-NO" sz="1100" b="0" i="0" strike="noStrike">
              <a:solidFill>
                <a:srgbClr val="000000"/>
              </a:solidFill>
              <a:latin typeface="+mn-lt"/>
              <a:cs typeface="Arial"/>
            </a:rPr>
            <a:t>Fra og med kolonne N skal man registrere replikater av de tre prøvene og kontrollen ved hver av tidspunktene</a:t>
          </a:r>
          <a:r>
            <a:rPr lang="nb-NO" sz="1100" b="0" i="0" strike="noStrike" baseline="0">
              <a:solidFill>
                <a:srgbClr val="000000"/>
              </a:solidFill>
              <a:latin typeface="+mn-lt"/>
              <a:cs typeface="Arial"/>
            </a:rPr>
            <a:t> angitt i kolonne B</a:t>
          </a:r>
          <a:r>
            <a:rPr lang="nb-NO" sz="1100" b="0" i="0" strike="noStrike">
              <a:solidFill>
                <a:srgbClr val="000000"/>
              </a:solidFill>
              <a:latin typeface="+mn-lt"/>
              <a:cs typeface="Arial"/>
            </a:rPr>
            <a:t>.</a:t>
          </a:r>
          <a:endParaRPr lang="nb-NO" sz="11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nb-NO" sz="1100" b="0" i="0" strike="noStrike">
              <a:solidFill>
                <a:srgbClr val="000000"/>
              </a:solidFill>
              <a:latin typeface="+mn-lt"/>
              <a:cs typeface="Arial"/>
            </a:rPr>
            <a:t>Prøv å utføre testen ved å utføre alle målingene i en serie for å unngå at systematiske feil mellom serier skal påvirke konklusjonen, f.eks. ved å fryse ned testprøvene etterhver når de har stått i testperioden under testbetingelser og nalysere alle prøvene helt til slutt i en serie. Hvis dette er mulig, er det ingen grunn til å fylle ut radene 32-39.</a:t>
          </a:r>
        </a:p>
        <a:p>
          <a:pPr algn="l" rtl="0">
            <a:defRPr sz="1000"/>
          </a:pPr>
          <a:r>
            <a:rPr lang="nb-NO" sz="1100" b="0" i="0" strike="noStrike">
              <a:solidFill>
                <a:srgbClr val="000000"/>
              </a:solidFill>
              <a:latin typeface="+mn-lt"/>
              <a:cs typeface="Arial"/>
            </a:rPr>
            <a:t>Radene 32-39 for kontrollprøve brukes hvis målingene må utføres i forskjellige serier (dvs det er ingen måte å oppbevare prøvene på slik at konsentrasjonen ikke endrer seg) og replikater av kontrollprøven måles parallelt med prøvene for å korrigere for systematiske forskjeller mellom serier (bruk samme antall replikater av prøver og kontroll!).</a:t>
          </a:r>
        </a:p>
        <a:p>
          <a:pPr algn="l" rtl="0">
            <a:defRPr sz="1000"/>
          </a:pPr>
          <a:r>
            <a:rPr lang="nb-NO" sz="1100" b="0" i="0" strike="noStrike">
              <a:solidFill>
                <a:srgbClr val="000000"/>
              </a:solidFill>
              <a:latin typeface="+mn-lt"/>
              <a:cs typeface="Arial"/>
            </a:rPr>
            <a:t>I plottet er gjennomsnitt avvik fra referanseprøven med 1-2p konfidensintervall vist, dvs at det er mulig fra plottet å se om forskjellen fra 0 er signifikant på et 2p nivå. Grunnen til at det er valgt å bruke p for en ensidig test, er for å vurdere forskjellen fra de målene som er angitt (Mål 1 og 2 i cellene F3 og G3) - her brukes ensidig test. Fra eksempelet viser plottet at de absolutte endringene etter tid nr 2 er signifikant forskjellige fra 0 på 10 % nivå (2p) for både prøve 1 og prøve 2 og at de er signifikant større enn Mål 2 (og dermed Mål 1) på 5 % nivå (ensidig test). På samme tidspunkt er endringen for prøve 3 ikke signifikant forskjellig fra 0.</a:t>
          </a:r>
        </a:p>
        <a:p>
          <a:pPr algn="l" rtl="0">
            <a:defRPr sz="1000"/>
          </a:pPr>
          <a:r>
            <a:rPr lang="nb-NO" sz="1100" b="0" i="0" strike="noStrike">
              <a:solidFill>
                <a:srgbClr val="000000"/>
              </a:solidFill>
              <a:latin typeface="+mn-lt"/>
              <a:cs typeface="Arial"/>
            </a:rPr>
            <a:t>I eksempelet er vist et tilfelle hvor målingene er gjort i ulike serier og en kontrollprøve er brukt for å eliminere evt. systematisk analytisk feil mellom seriene. Usikkerheten vil selvfølgelig øke fordi usikkerheten ved måling av kontrollprøven legges til. </a:t>
          </a:r>
        </a:p>
        <a:p>
          <a:pPr algn="l" rtl="0">
            <a:defRPr sz="1000"/>
          </a:pPr>
          <a:r>
            <a:rPr lang="nb-NO" sz="1100" b="0" i="0" strike="noStrike">
              <a:solidFill>
                <a:srgbClr val="000000"/>
              </a:solidFill>
              <a:latin typeface="+mn-lt"/>
              <a:cs typeface="Arial"/>
            </a:rPr>
            <a:t>Plottet viser tidstrenden for stabiliteten.</a:t>
          </a:r>
        </a:p>
        <a:p>
          <a:pPr algn="l" rtl="0">
            <a:defRPr sz="1000"/>
          </a:pPr>
          <a:r>
            <a:rPr lang="nb-NO" sz="1100" b="0" i="0" strike="noStrike">
              <a:solidFill>
                <a:srgbClr val="000000"/>
              </a:solidFill>
              <a:latin typeface="+mn-lt"/>
              <a:cs typeface="Arial"/>
            </a:rPr>
            <a:t>Hvis du må endre/korrigere regnearket,  kan man oppheve arkbeskyttelsen. Det er ikke brukt passord ved arkbeskyttelse.</a:t>
          </a:r>
        </a:p>
        <a:p>
          <a:pPr algn="l" rtl="0">
            <a:defRPr sz="1000"/>
          </a:pPr>
          <a:endParaRPr lang="nb-NO" sz="11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nb-NO" sz="1100" b="1" i="0" strike="noStrike">
              <a:solidFill>
                <a:srgbClr val="000000"/>
              </a:solidFill>
              <a:latin typeface="+mn-lt"/>
              <a:cs typeface="Arial"/>
            </a:rPr>
            <a:t>Beregninger</a:t>
          </a:r>
        </a:p>
        <a:p>
          <a:r>
            <a:rPr lang="nb-NO" sz="1100">
              <a:latin typeface="+mn-lt"/>
              <a:ea typeface="+mn-ea"/>
              <a:cs typeface="+mn-cs"/>
            </a:rPr>
            <a:t>Alle betegnelsene brukt nedenfor er forklart i tabellen over denne tekstboksen.</a:t>
          </a:r>
        </a:p>
        <a:p>
          <a:r>
            <a:rPr lang="nb-NO" sz="1100">
              <a:latin typeface="+mn-lt"/>
              <a:ea typeface="+mn-ea"/>
              <a:cs typeface="+mn-cs"/>
            </a:rPr>
            <a:t>Det er tenkt at prøver analysert på ulike tidspunkter alltid blir analysert parallelt med en kontroll og at nivået på denne kontrollen brukes til å justere nivået på prøven slik:</a:t>
          </a:r>
        </a:p>
        <a:p>
          <a:r>
            <a:rPr lang="nb-NO" sz="1100">
              <a:latin typeface="+mn-lt"/>
              <a:ea typeface="+mn-ea"/>
              <a:cs typeface="+mn-cs"/>
            </a:rPr>
            <a:t>Mpi’ = Mpi·K/Mki der K/Mki er en faktor vanligvis nær 1 (hvis kontrollen f.eks. er lav, må nivået på prøven justeres opp).</a:t>
          </a:r>
        </a:p>
        <a:p>
          <a:r>
            <a:rPr lang="nb-NO" sz="1100">
              <a:latin typeface="+mn-lt"/>
              <a:ea typeface="+mn-ea"/>
              <a:cs typeface="+mn-cs"/>
            </a:rPr>
            <a:t>Den korrigerte differansen fra referansetidspunkt 0 blir da</a:t>
          </a:r>
        </a:p>
        <a:p>
          <a:r>
            <a:rPr lang="nb-NO" sz="1100">
              <a:latin typeface="+mn-lt"/>
              <a:ea typeface="+mn-ea"/>
              <a:cs typeface="+mn-cs"/>
            </a:rPr>
            <a:t>Di = Mpi’ – Mpo’ = Mpi·K/Mki - Mpo·K/Mko = K·(Mpi/Mki -Mpo/Mko)			(1)</a:t>
          </a:r>
        </a:p>
        <a:p>
          <a:r>
            <a:rPr lang="nb-NO" sz="1100">
              <a:latin typeface="+mn-lt"/>
              <a:ea typeface="+mn-ea"/>
              <a:cs typeface="+mn-cs"/>
            </a:rPr>
            <a:t>Her brukes alle replikater av hhv. prøven og evt. kontrollen til å beregne en felles usikkerhet for disse målingene for å øke antall frihetsgrader maksimalt som vist i rad 7 i tabellen.</a:t>
          </a:r>
        </a:p>
        <a:p>
          <a:r>
            <a:rPr lang="nb-NO" sz="1100">
              <a:latin typeface="+mn-lt"/>
              <a:ea typeface="+mn-ea"/>
              <a:cs typeface="+mn-cs"/>
            </a:rPr>
            <a:t>Fordi standard usikkerhet (u) til en middelverdi </a:t>
          </a:r>
          <a:r>
            <a:rPr lang="nb-NO" sz="1100">
              <a:latin typeface="+mn-lt"/>
              <a:ea typeface="+mn-ea"/>
              <a:cs typeface="+mn-cs"/>
              <a:sym typeface="Symbol"/>
            </a:rPr>
            <a:t></a:t>
          </a:r>
          <a:r>
            <a:rPr lang="nb-NO" sz="1100">
              <a:latin typeface="+mn-lt"/>
              <a:ea typeface="+mn-ea"/>
              <a:cs typeface="+mn-cs"/>
            </a:rPr>
            <a:t>X/n  er u(</a:t>
          </a:r>
          <a:r>
            <a:rPr lang="nb-NO" sz="1100">
              <a:latin typeface="+mn-lt"/>
              <a:ea typeface="+mn-ea"/>
              <a:cs typeface="+mn-cs"/>
              <a:sym typeface="Symbol"/>
            </a:rPr>
            <a:t></a:t>
          </a:r>
          <a:r>
            <a:rPr lang="nb-NO" sz="1100">
              <a:latin typeface="+mn-lt"/>
              <a:ea typeface="+mn-ea"/>
              <a:cs typeface="+mn-cs"/>
            </a:rPr>
            <a:t>X/n) = uX/√n, kan vi skrive usikkerhetene som angitt i rad 9 (tegnet </a:t>
          </a:r>
          <a:r>
            <a:rPr lang="nb-NO" sz="1100">
              <a:latin typeface="+mn-lt"/>
              <a:ea typeface="+mn-ea"/>
              <a:cs typeface="+mn-cs"/>
              <a:sym typeface="Symbol"/>
            </a:rPr>
            <a:t></a:t>
          </a:r>
          <a:r>
            <a:rPr lang="nb-NO" sz="1100" baseline="0">
              <a:latin typeface="+mn-lt"/>
              <a:ea typeface="+mn-ea"/>
              <a:cs typeface="+mn-cs"/>
              <a:sym typeface="Symbol"/>
            </a:rPr>
            <a:t> </a:t>
          </a:r>
          <a:r>
            <a:rPr lang="nb-NO" sz="1100">
              <a:latin typeface="+mn-lt"/>
              <a:ea typeface="+mn-ea"/>
              <a:cs typeface="+mn-cs"/>
            </a:rPr>
            <a:t>er brukt for å antyde at CV er beregnet fra middelverdi Mpo og ikke Mpi).</a:t>
          </a:r>
        </a:p>
        <a:p>
          <a:endParaRPr lang="nb-NO" sz="1100">
            <a:latin typeface="+mn-lt"/>
            <a:ea typeface="+mn-ea"/>
            <a:cs typeface="+mn-cs"/>
          </a:endParaRPr>
        </a:p>
        <a:p>
          <a:r>
            <a:rPr lang="nb-NO" sz="1100" b="1">
              <a:latin typeface="+mn-lt"/>
              <a:ea typeface="+mn-ea"/>
              <a:cs typeface="+mn-cs"/>
            </a:rPr>
            <a:t>Usikkerhet</a:t>
          </a:r>
        </a:p>
        <a:p>
          <a:r>
            <a:rPr lang="nb-NO" sz="1100">
              <a:latin typeface="+mn-lt"/>
              <a:ea typeface="+mn-ea"/>
              <a:cs typeface="+mn-cs"/>
            </a:rPr>
            <a:t>K er en konstant og bidrar ikke til usikkerheten.</a:t>
          </a:r>
        </a:p>
        <a:p>
          <a:r>
            <a:rPr lang="nb-NO" sz="1100">
              <a:latin typeface="+mn-lt"/>
              <a:ea typeface="+mn-ea"/>
              <a:cs typeface="+mn-cs"/>
            </a:rPr>
            <a:t>Når Di = K·(Mpi/Mki -Mpo/Mko) =K(Fi – Fo), kan usikkerheten skrives som</a:t>
          </a:r>
        </a:p>
        <a:p>
          <a:r>
            <a:rPr lang="nb-NO" sz="1100">
              <a:latin typeface="+mn-lt"/>
              <a:ea typeface="+mn-ea"/>
              <a:cs typeface="+mn-cs"/>
            </a:rPr>
            <a:t>uDi</a:t>
          </a:r>
          <a:r>
            <a:rPr lang="nb-NO" sz="1100" baseline="30000">
              <a:latin typeface="+mn-lt"/>
              <a:ea typeface="+mn-ea"/>
              <a:cs typeface="+mn-cs"/>
            </a:rPr>
            <a:t>2</a:t>
          </a:r>
          <a:r>
            <a:rPr lang="nb-NO" sz="1100">
              <a:latin typeface="+mn-lt"/>
              <a:ea typeface="+mn-ea"/>
              <a:cs typeface="+mn-cs"/>
            </a:rPr>
            <a:t> = K</a:t>
          </a:r>
          <a:r>
            <a:rPr lang="nb-NO" sz="1100" baseline="30000">
              <a:latin typeface="+mn-lt"/>
              <a:ea typeface="+mn-ea"/>
              <a:cs typeface="+mn-cs"/>
            </a:rPr>
            <a:t>2</a:t>
          </a:r>
          <a:r>
            <a:rPr lang="nb-NO" sz="1100">
              <a:latin typeface="+mn-lt"/>
              <a:ea typeface="+mn-ea"/>
              <a:cs typeface="+mn-cs"/>
            </a:rPr>
            <a:t>(uFi</a:t>
          </a:r>
          <a:r>
            <a:rPr lang="nb-NO" sz="1100" baseline="30000">
              <a:latin typeface="+mn-lt"/>
              <a:ea typeface="+mn-ea"/>
              <a:cs typeface="+mn-cs"/>
            </a:rPr>
            <a:t>2</a:t>
          </a:r>
          <a:r>
            <a:rPr lang="nb-NO" sz="1100">
              <a:latin typeface="+mn-lt"/>
              <a:ea typeface="+mn-ea"/>
              <a:cs typeface="+mn-cs"/>
            </a:rPr>
            <a:t> + uFo</a:t>
          </a:r>
          <a:r>
            <a:rPr lang="nb-NO" sz="1100" baseline="30000">
              <a:latin typeface="+mn-lt"/>
              <a:ea typeface="+mn-ea"/>
              <a:cs typeface="+mn-cs"/>
            </a:rPr>
            <a:t>2</a:t>
          </a:r>
          <a:r>
            <a:rPr lang="nb-NO" sz="1100">
              <a:latin typeface="+mn-lt"/>
              <a:ea typeface="+mn-ea"/>
              <a:cs typeface="+mn-cs"/>
            </a:rPr>
            <a:t>)</a:t>
          </a:r>
        </a:p>
        <a:p>
          <a:r>
            <a:rPr lang="nb-NO" sz="1100">
              <a:latin typeface="+mn-lt"/>
              <a:ea typeface="+mn-ea"/>
              <a:cs typeface="+mn-cs"/>
            </a:rPr>
            <a:t>Standard usikkerhet for  kvotientene Fi = Mpi/Mki , kalt uFi, kan som vist i rad 9 uttrykkes slik:</a:t>
          </a:r>
        </a:p>
        <a:p>
          <a:r>
            <a:rPr lang="nb-NO" sz="1100">
              <a:latin typeface="+mn-lt"/>
              <a:ea typeface="+mn-ea"/>
              <a:cs typeface="+mn-cs"/>
            </a:rPr>
            <a:t>(uFi/Fi)</a:t>
          </a:r>
          <a:r>
            <a:rPr lang="nb-NO" sz="1100" baseline="30000">
              <a:latin typeface="+mn-lt"/>
              <a:ea typeface="+mn-ea"/>
              <a:cs typeface="+mn-cs"/>
            </a:rPr>
            <a:t>2</a:t>
          </a:r>
          <a:r>
            <a:rPr lang="nb-NO" sz="1100">
              <a:latin typeface="+mn-lt"/>
              <a:ea typeface="+mn-ea"/>
              <a:cs typeface="+mn-cs"/>
            </a:rPr>
            <a:t> = CVp</a:t>
          </a:r>
          <a:r>
            <a:rPr lang="nb-NO" sz="1100" baseline="30000">
              <a:latin typeface="+mn-lt"/>
              <a:ea typeface="+mn-ea"/>
              <a:cs typeface="+mn-cs"/>
            </a:rPr>
            <a:t>2</a:t>
          </a:r>
          <a:r>
            <a:rPr lang="nb-NO" sz="1100">
              <a:latin typeface="+mn-lt"/>
              <a:ea typeface="+mn-ea"/>
              <a:cs typeface="+mn-cs"/>
            </a:rPr>
            <a:t>/Npi+ CVk</a:t>
          </a:r>
          <a:r>
            <a:rPr lang="nb-NO" sz="1100" baseline="30000">
              <a:latin typeface="+mn-lt"/>
              <a:ea typeface="+mn-ea"/>
              <a:cs typeface="+mn-cs"/>
            </a:rPr>
            <a:t>2</a:t>
          </a:r>
          <a:r>
            <a:rPr lang="nb-NO" sz="1100">
              <a:latin typeface="+mn-lt"/>
              <a:ea typeface="+mn-ea"/>
              <a:cs typeface="+mn-cs"/>
            </a:rPr>
            <a:t>/Nki</a:t>
          </a:r>
        </a:p>
        <a:p>
          <a:r>
            <a:rPr lang="nb-NO" sz="1100">
              <a:latin typeface="+mn-lt"/>
              <a:ea typeface="+mn-ea"/>
              <a:cs typeface="+mn-cs"/>
            </a:rPr>
            <a:t>eller</a:t>
          </a:r>
        </a:p>
        <a:p>
          <a:r>
            <a:rPr lang="nb-NO" sz="1100">
              <a:latin typeface="+mn-lt"/>
              <a:ea typeface="+mn-ea"/>
              <a:cs typeface="+mn-cs"/>
            </a:rPr>
            <a:t>uFi</a:t>
          </a:r>
          <a:r>
            <a:rPr lang="nb-NO" sz="1100" baseline="30000">
              <a:latin typeface="+mn-lt"/>
              <a:ea typeface="+mn-ea"/>
              <a:cs typeface="+mn-cs"/>
            </a:rPr>
            <a:t>2</a:t>
          </a:r>
          <a:r>
            <a:rPr lang="nb-NO" sz="1100">
              <a:latin typeface="+mn-lt"/>
              <a:ea typeface="+mn-ea"/>
              <a:cs typeface="+mn-cs"/>
            </a:rPr>
            <a:t> = (CVp</a:t>
          </a:r>
          <a:r>
            <a:rPr lang="nb-NO" sz="1100" baseline="30000">
              <a:latin typeface="+mn-lt"/>
              <a:ea typeface="+mn-ea"/>
              <a:cs typeface="+mn-cs"/>
            </a:rPr>
            <a:t>2</a:t>
          </a:r>
          <a:r>
            <a:rPr lang="nb-NO" sz="1100">
              <a:latin typeface="+mn-lt"/>
              <a:ea typeface="+mn-ea"/>
              <a:cs typeface="+mn-cs"/>
            </a:rPr>
            <a:t>/Npi + CVk</a:t>
          </a:r>
          <a:r>
            <a:rPr lang="nb-NO" sz="1100" baseline="30000">
              <a:latin typeface="+mn-lt"/>
              <a:ea typeface="+mn-ea"/>
              <a:cs typeface="+mn-cs"/>
            </a:rPr>
            <a:t>2</a:t>
          </a:r>
          <a:r>
            <a:rPr lang="nb-NO" sz="1100">
              <a:latin typeface="+mn-lt"/>
              <a:ea typeface="+mn-ea"/>
              <a:cs typeface="+mn-cs"/>
            </a:rPr>
            <a:t>/Nki)·(Mpi/Mki)</a:t>
          </a:r>
          <a:r>
            <a:rPr lang="nb-NO" sz="1100" baseline="30000">
              <a:latin typeface="+mn-lt"/>
              <a:ea typeface="+mn-ea"/>
              <a:cs typeface="+mn-cs"/>
            </a:rPr>
            <a:t>2</a:t>
          </a:r>
          <a:r>
            <a:rPr lang="nb-NO" sz="1100" baseline="0">
              <a:latin typeface="+mn-lt"/>
              <a:ea typeface="+mn-ea"/>
              <a:cs typeface="+mn-cs"/>
            </a:rPr>
            <a:t> </a:t>
          </a:r>
          <a:r>
            <a:rPr lang="nb-NO" sz="1100">
              <a:latin typeface="+mn-lt"/>
              <a:ea typeface="+mn-ea"/>
              <a:cs typeface="+mn-cs"/>
            </a:rPr>
            <a:t>og uFo</a:t>
          </a:r>
          <a:r>
            <a:rPr lang="nb-NO" sz="1100" baseline="30000">
              <a:latin typeface="+mn-lt"/>
              <a:ea typeface="+mn-ea"/>
              <a:cs typeface="+mn-cs"/>
            </a:rPr>
            <a:t>2</a:t>
          </a:r>
          <a:r>
            <a:rPr lang="nb-NO" sz="1100">
              <a:latin typeface="+mn-lt"/>
              <a:ea typeface="+mn-ea"/>
              <a:cs typeface="+mn-cs"/>
            </a:rPr>
            <a:t> = (CVp</a:t>
          </a:r>
          <a:r>
            <a:rPr lang="nb-NO" sz="1100" baseline="30000">
              <a:latin typeface="+mn-lt"/>
              <a:ea typeface="+mn-ea"/>
              <a:cs typeface="+mn-cs"/>
            </a:rPr>
            <a:t>2</a:t>
          </a:r>
          <a:r>
            <a:rPr lang="nb-NO" sz="1100">
              <a:latin typeface="+mn-lt"/>
              <a:ea typeface="+mn-ea"/>
              <a:cs typeface="+mn-cs"/>
            </a:rPr>
            <a:t>/Npo + CVk</a:t>
          </a:r>
          <a:r>
            <a:rPr lang="nb-NO" sz="1100" baseline="30000">
              <a:latin typeface="+mn-lt"/>
              <a:ea typeface="+mn-ea"/>
              <a:cs typeface="+mn-cs"/>
            </a:rPr>
            <a:t>2</a:t>
          </a:r>
          <a:r>
            <a:rPr lang="nb-NO" sz="1100">
              <a:latin typeface="+mn-lt"/>
              <a:ea typeface="+mn-ea"/>
              <a:cs typeface="+mn-cs"/>
            </a:rPr>
            <a:t>/Nko)·(Mpo/Mko)</a:t>
          </a:r>
          <a:r>
            <a:rPr lang="nb-NO" sz="1100" baseline="30000">
              <a:latin typeface="+mn-lt"/>
              <a:ea typeface="+mn-ea"/>
              <a:cs typeface="+mn-cs"/>
            </a:rPr>
            <a:t>2</a:t>
          </a:r>
          <a:r>
            <a:rPr lang="nb-NO" sz="1100">
              <a:latin typeface="+mn-lt"/>
              <a:ea typeface="+mn-ea"/>
              <a:cs typeface="+mn-cs"/>
            </a:rPr>
            <a:t>	</a:t>
          </a:r>
        </a:p>
        <a:p>
          <a:r>
            <a:rPr lang="nb-NO" sz="1100">
              <a:latin typeface="+mn-lt"/>
              <a:ea typeface="+mn-ea"/>
              <a:cs typeface="+mn-cs"/>
            </a:rPr>
            <a:t>og dermed</a:t>
          </a:r>
        </a:p>
        <a:p>
          <a:r>
            <a:rPr lang="nb-NO" sz="1100">
              <a:latin typeface="+mn-lt"/>
              <a:ea typeface="+mn-ea"/>
              <a:cs typeface="+mn-cs"/>
            </a:rPr>
            <a:t>uDi</a:t>
          </a:r>
          <a:r>
            <a:rPr lang="nb-NO" sz="1100" baseline="30000">
              <a:latin typeface="+mn-lt"/>
              <a:ea typeface="+mn-ea"/>
              <a:cs typeface="+mn-cs"/>
            </a:rPr>
            <a:t>2</a:t>
          </a:r>
          <a:r>
            <a:rPr lang="nb-NO" sz="1100">
              <a:latin typeface="+mn-lt"/>
              <a:ea typeface="+mn-ea"/>
              <a:cs typeface="+mn-cs"/>
            </a:rPr>
            <a:t> = K</a:t>
          </a:r>
          <a:r>
            <a:rPr lang="nb-NO" sz="1100" baseline="30000">
              <a:latin typeface="+mn-lt"/>
              <a:ea typeface="+mn-ea"/>
              <a:cs typeface="+mn-cs"/>
            </a:rPr>
            <a:t>2</a:t>
          </a:r>
          <a:r>
            <a:rPr lang="nb-NO" sz="1100">
              <a:latin typeface="+mn-lt"/>
              <a:ea typeface="+mn-ea"/>
              <a:cs typeface="+mn-cs"/>
            </a:rPr>
            <a:t>(uFi</a:t>
          </a:r>
          <a:r>
            <a:rPr lang="nb-NO" sz="1100" baseline="30000">
              <a:latin typeface="+mn-lt"/>
              <a:ea typeface="+mn-ea"/>
              <a:cs typeface="+mn-cs"/>
            </a:rPr>
            <a:t>2</a:t>
          </a:r>
          <a:r>
            <a:rPr lang="nb-NO" sz="1100">
              <a:latin typeface="+mn-lt"/>
              <a:ea typeface="+mn-ea"/>
              <a:cs typeface="+mn-cs"/>
            </a:rPr>
            <a:t> + uFo</a:t>
          </a:r>
          <a:r>
            <a:rPr lang="nb-NO" sz="1100" baseline="30000">
              <a:latin typeface="+mn-lt"/>
              <a:ea typeface="+mn-ea"/>
              <a:cs typeface="+mn-cs"/>
            </a:rPr>
            <a:t>2</a:t>
          </a:r>
          <a:r>
            <a:rPr lang="nb-NO" sz="1100">
              <a:latin typeface="+mn-lt"/>
              <a:ea typeface="+mn-ea"/>
              <a:cs typeface="+mn-cs"/>
            </a:rPr>
            <a:t>) = K</a:t>
          </a:r>
          <a:r>
            <a:rPr lang="nb-NO" sz="1100" baseline="30000">
              <a:latin typeface="+mn-lt"/>
              <a:ea typeface="+mn-ea"/>
              <a:cs typeface="+mn-cs"/>
            </a:rPr>
            <a:t>2</a:t>
          </a:r>
          <a:r>
            <a:rPr lang="nb-NO" sz="1100">
              <a:latin typeface="+mn-lt"/>
              <a:ea typeface="+mn-ea"/>
              <a:cs typeface="+mn-cs"/>
            </a:rPr>
            <a:t>[(CVp</a:t>
          </a:r>
          <a:r>
            <a:rPr lang="nb-NO" sz="1100" baseline="30000">
              <a:latin typeface="+mn-lt"/>
              <a:ea typeface="+mn-ea"/>
              <a:cs typeface="+mn-cs"/>
            </a:rPr>
            <a:t>2</a:t>
          </a:r>
          <a:r>
            <a:rPr lang="nb-NO" sz="1100">
              <a:latin typeface="+mn-lt"/>
              <a:ea typeface="+mn-ea"/>
              <a:cs typeface="+mn-cs"/>
            </a:rPr>
            <a:t>/Npi+ CVk</a:t>
          </a:r>
          <a:r>
            <a:rPr lang="nb-NO" sz="1100" baseline="30000">
              <a:latin typeface="+mn-lt"/>
              <a:ea typeface="+mn-ea"/>
              <a:cs typeface="+mn-cs"/>
            </a:rPr>
            <a:t>2</a:t>
          </a:r>
          <a:r>
            <a:rPr lang="nb-NO" sz="1100">
              <a:latin typeface="+mn-lt"/>
              <a:ea typeface="+mn-ea"/>
              <a:cs typeface="+mn-cs"/>
            </a:rPr>
            <a:t>/Nki)·(Mpi/Mki)</a:t>
          </a:r>
          <a:r>
            <a:rPr lang="nb-NO" sz="1100" baseline="30000">
              <a:latin typeface="+mn-lt"/>
              <a:ea typeface="+mn-ea"/>
              <a:cs typeface="+mn-cs"/>
            </a:rPr>
            <a:t>2</a:t>
          </a:r>
          <a:r>
            <a:rPr lang="nb-NO" sz="1100">
              <a:latin typeface="+mn-lt"/>
              <a:ea typeface="+mn-ea"/>
              <a:cs typeface="+mn-cs"/>
            </a:rPr>
            <a:t> + (CVp</a:t>
          </a:r>
          <a:r>
            <a:rPr lang="nb-NO" sz="1100" baseline="30000">
              <a:latin typeface="+mn-lt"/>
              <a:ea typeface="+mn-ea"/>
              <a:cs typeface="+mn-cs"/>
            </a:rPr>
            <a:t>2</a:t>
          </a:r>
          <a:r>
            <a:rPr lang="nb-NO" sz="1100">
              <a:latin typeface="+mn-lt"/>
              <a:ea typeface="+mn-ea"/>
              <a:cs typeface="+mn-cs"/>
            </a:rPr>
            <a:t>/Npo+ CVk</a:t>
          </a:r>
          <a:r>
            <a:rPr lang="nb-NO" sz="1100" baseline="30000">
              <a:latin typeface="+mn-lt"/>
              <a:ea typeface="+mn-ea"/>
              <a:cs typeface="+mn-cs"/>
            </a:rPr>
            <a:t>2</a:t>
          </a:r>
          <a:r>
            <a:rPr lang="nb-NO" sz="1100">
              <a:latin typeface="+mn-lt"/>
              <a:ea typeface="+mn-ea"/>
              <a:cs typeface="+mn-cs"/>
            </a:rPr>
            <a:t>/Nko)·(Mpo/Mko)</a:t>
          </a:r>
          <a:r>
            <a:rPr lang="nb-NO" sz="1100" baseline="30000">
              <a:latin typeface="+mn-lt"/>
              <a:ea typeface="+mn-ea"/>
              <a:cs typeface="+mn-cs"/>
            </a:rPr>
            <a:t>2</a:t>
          </a:r>
          <a:r>
            <a:rPr lang="nb-NO" sz="1100">
              <a:latin typeface="+mn-lt"/>
              <a:ea typeface="+mn-ea"/>
              <a:cs typeface="+mn-cs"/>
            </a:rPr>
            <a:t>]</a:t>
          </a:r>
        </a:p>
        <a:p>
          <a:r>
            <a:rPr lang="nb-NO" sz="1100">
              <a:latin typeface="+mn-lt"/>
              <a:ea typeface="+mn-ea"/>
              <a:cs typeface="+mn-cs"/>
            </a:rPr>
            <a:t>eller uttrykt relativt</a:t>
          </a:r>
        </a:p>
        <a:p>
          <a:r>
            <a:rPr lang="nb-NO" sz="1100">
              <a:latin typeface="+mn-lt"/>
              <a:ea typeface="+mn-ea"/>
              <a:cs typeface="+mn-cs"/>
            </a:rPr>
            <a:t>(uDi/Mpi’)</a:t>
          </a:r>
          <a:r>
            <a:rPr lang="nb-NO" sz="1100" baseline="30000">
              <a:latin typeface="+mn-lt"/>
              <a:ea typeface="+mn-ea"/>
              <a:cs typeface="+mn-cs"/>
            </a:rPr>
            <a:t>2</a:t>
          </a:r>
          <a:r>
            <a:rPr lang="nb-NO" sz="1100">
              <a:latin typeface="+mn-lt"/>
              <a:ea typeface="+mn-ea"/>
              <a:cs typeface="+mn-cs"/>
            </a:rPr>
            <a:t> = CVp</a:t>
          </a:r>
          <a:r>
            <a:rPr lang="nb-NO" sz="1100" baseline="30000">
              <a:latin typeface="+mn-lt"/>
              <a:ea typeface="+mn-ea"/>
              <a:cs typeface="+mn-cs"/>
            </a:rPr>
            <a:t>2</a:t>
          </a:r>
          <a:r>
            <a:rPr lang="nb-NO" sz="1100">
              <a:latin typeface="+mn-lt"/>
              <a:ea typeface="+mn-ea"/>
              <a:cs typeface="+mn-cs"/>
            </a:rPr>
            <a:t>/Npi+ CVk</a:t>
          </a:r>
          <a:r>
            <a:rPr lang="nb-NO" sz="1100" baseline="30000">
              <a:latin typeface="+mn-lt"/>
              <a:ea typeface="+mn-ea"/>
              <a:cs typeface="+mn-cs"/>
            </a:rPr>
            <a:t>2</a:t>
          </a:r>
          <a:r>
            <a:rPr lang="nb-NO" sz="1100">
              <a:latin typeface="+mn-lt"/>
              <a:ea typeface="+mn-ea"/>
              <a:cs typeface="+mn-cs"/>
            </a:rPr>
            <a:t>/Nki + (CVp</a:t>
          </a:r>
          <a:r>
            <a:rPr lang="nb-NO" sz="1100" baseline="30000">
              <a:latin typeface="+mn-lt"/>
              <a:ea typeface="+mn-ea"/>
              <a:cs typeface="+mn-cs"/>
            </a:rPr>
            <a:t>2</a:t>
          </a:r>
          <a:r>
            <a:rPr lang="nb-NO" sz="1100">
              <a:latin typeface="+mn-lt"/>
              <a:ea typeface="+mn-ea"/>
              <a:cs typeface="+mn-cs"/>
            </a:rPr>
            <a:t>/Npo+ CVk</a:t>
          </a:r>
          <a:r>
            <a:rPr lang="nb-NO" sz="1100" baseline="30000">
              <a:latin typeface="+mn-lt"/>
              <a:ea typeface="+mn-ea"/>
              <a:cs typeface="+mn-cs"/>
            </a:rPr>
            <a:t>2</a:t>
          </a:r>
          <a:r>
            <a:rPr lang="nb-NO" sz="1100">
              <a:latin typeface="+mn-lt"/>
              <a:ea typeface="+mn-ea"/>
              <a:cs typeface="+mn-cs"/>
            </a:rPr>
            <a:t>/Nko)·[(Mpo/Mko)/(Mpi/Mki)]</a:t>
          </a:r>
          <a:r>
            <a:rPr lang="nb-NO" sz="1100" baseline="30000">
              <a:latin typeface="+mn-lt"/>
              <a:ea typeface="+mn-ea"/>
              <a:cs typeface="+mn-cs"/>
            </a:rPr>
            <a:t>2</a:t>
          </a:r>
          <a:endParaRPr lang="nb-NO" sz="1100">
            <a:latin typeface="+mn-lt"/>
            <a:ea typeface="+mn-ea"/>
            <a:cs typeface="+mn-cs"/>
          </a:endParaRPr>
        </a:p>
        <a:p>
          <a:r>
            <a:rPr lang="nb-NO" sz="1100">
              <a:latin typeface="+mn-lt"/>
              <a:ea typeface="+mn-ea"/>
              <a:cs typeface="+mn-cs"/>
            </a:rPr>
            <a:t>Uttrykket til slutt (Mpo/Mco)/(Mpi/Mci)= (Mpo/Mpi)·(Mco/Mci) </a:t>
          </a:r>
          <a:r>
            <a:rPr lang="nb-NO" sz="1100">
              <a:latin typeface="+mn-lt"/>
              <a:ea typeface="+mn-ea"/>
              <a:cs typeface="+mn-cs"/>
              <a:sym typeface="Symbol"/>
            </a:rPr>
            <a:t></a:t>
          </a:r>
          <a:r>
            <a:rPr lang="nb-NO" sz="1100">
              <a:latin typeface="+mn-lt"/>
              <a:ea typeface="+mn-ea"/>
              <a:cs typeface="+mn-cs"/>
            </a:rPr>
            <a:t> 1 og kan neglisjeres i denne sammenheng.</a:t>
          </a:r>
        </a:p>
        <a:p>
          <a:r>
            <a:rPr lang="nb-NO" sz="1100">
              <a:latin typeface="+mn-lt"/>
              <a:ea typeface="+mn-ea"/>
              <a:cs typeface="+mn-cs"/>
            </a:rPr>
            <a:t>Relativ usikkerhet for differansen kan dermed skrives på denne enkle formen:</a:t>
          </a:r>
        </a:p>
        <a:p>
          <a:r>
            <a:rPr lang="nb-NO" sz="1100">
              <a:solidFill>
                <a:srgbClr val="FF0000"/>
              </a:solidFill>
              <a:latin typeface="+mn-lt"/>
              <a:ea typeface="+mn-ea"/>
              <a:cs typeface="+mn-cs"/>
            </a:rPr>
            <a:t>(uDi/Mpi’)</a:t>
          </a:r>
          <a:r>
            <a:rPr lang="nb-NO" sz="1100" baseline="30000">
              <a:solidFill>
                <a:srgbClr val="FF0000"/>
              </a:solidFill>
              <a:latin typeface="+mn-lt"/>
              <a:ea typeface="+mn-ea"/>
              <a:cs typeface="+mn-cs"/>
            </a:rPr>
            <a:t>2</a:t>
          </a:r>
          <a:r>
            <a:rPr lang="nb-NO" sz="1100">
              <a:solidFill>
                <a:srgbClr val="FF0000"/>
              </a:solidFill>
              <a:latin typeface="+mn-lt"/>
              <a:ea typeface="+mn-ea"/>
              <a:cs typeface="+mn-cs"/>
            </a:rPr>
            <a:t> </a:t>
          </a:r>
          <a:r>
            <a:rPr lang="nb-NO" sz="1100">
              <a:latin typeface="+mn-lt"/>
              <a:ea typeface="+mn-ea"/>
              <a:cs typeface="+mn-cs"/>
            </a:rPr>
            <a:t>= CVp</a:t>
          </a:r>
          <a:r>
            <a:rPr lang="nb-NO" sz="1100" baseline="30000">
              <a:latin typeface="+mn-lt"/>
              <a:ea typeface="+mn-ea"/>
              <a:cs typeface="+mn-cs"/>
            </a:rPr>
            <a:t>2</a:t>
          </a:r>
          <a:r>
            <a:rPr lang="nb-NO" sz="1100">
              <a:latin typeface="+mn-lt"/>
              <a:ea typeface="+mn-ea"/>
              <a:cs typeface="+mn-cs"/>
            </a:rPr>
            <a:t>/Npi + CVk</a:t>
          </a:r>
          <a:r>
            <a:rPr lang="nb-NO" sz="1100" baseline="30000">
              <a:latin typeface="+mn-lt"/>
              <a:ea typeface="+mn-ea"/>
              <a:cs typeface="+mn-cs"/>
            </a:rPr>
            <a:t>2</a:t>
          </a:r>
          <a:r>
            <a:rPr lang="nb-NO" sz="1100">
              <a:latin typeface="+mn-lt"/>
              <a:ea typeface="+mn-ea"/>
              <a:cs typeface="+mn-cs"/>
            </a:rPr>
            <a:t>/Nki + CVp</a:t>
          </a:r>
          <a:r>
            <a:rPr lang="nb-NO" sz="1100" baseline="30000">
              <a:latin typeface="+mn-lt"/>
              <a:ea typeface="+mn-ea"/>
              <a:cs typeface="+mn-cs"/>
            </a:rPr>
            <a:t>2</a:t>
          </a:r>
          <a:r>
            <a:rPr lang="nb-NO" sz="1100">
              <a:latin typeface="+mn-lt"/>
              <a:ea typeface="+mn-ea"/>
              <a:cs typeface="+mn-cs"/>
            </a:rPr>
            <a:t>/Npo + CVk</a:t>
          </a:r>
          <a:r>
            <a:rPr lang="nb-NO" sz="1100" baseline="30000">
              <a:latin typeface="+mn-lt"/>
              <a:ea typeface="+mn-ea"/>
              <a:cs typeface="+mn-cs"/>
            </a:rPr>
            <a:t>2</a:t>
          </a:r>
          <a:r>
            <a:rPr lang="nb-NO" sz="1100">
              <a:latin typeface="+mn-lt"/>
              <a:ea typeface="+mn-ea"/>
              <a:cs typeface="+mn-cs"/>
            </a:rPr>
            <a:t>/Nko  = </a:t>
          </a:r>
          <a:r>
            <a:rPr lang="nb-NO" sz="1100">
              <a:solidFill>
                <a:srgbClr val="FF0000"/>
              </a:solidFill>
              <a:latin typeface="+mn-lt"/>
              <a:ea typeface="+mn-ea"/>
              <a:cs typeface="+mn-cs"/>
            </a:rPr>
            <a:t>CVp</a:t>
          </a:r>
          <a:r>
            <a:rPr lang="nb-NO" sz="1100" baseline="30000">
              <a:solidFill>
                <a:srgbClr val="FF0000"/>
              </a:solidFill>
              <a:latin typeface="+mn-lt"/>
              <a:ea typeface="+mn-ea"/>
              <a:cs typeface="+mn-cs"/>
            </a:rPr>
            <a:t>2</a:t>
          </a:r>
          <a:r>
            <a:rPr lang="nb-NO" sz="1100">
              <a:solidFill>
                <a:srgbClr val="FF0000"/>
              </a:solidFill>
              <a:latin typeface="+mn-lt"/>
              <a:ea typeface="+mn-ea"/>
              <a:cs typeface="+mn-cs"/>
            </a:rPr>
            <a:t>·(1/Npi + 1/Npo) + CVk</a:t>
          </a:r>
          <a:r>
            <a:rPr lang="nb-NO" sz="1100" baseline="30000">
              <a:solidFill>
                <a:srgbClr val="FF0000"/>
              </a:solidFill>
              <a:latin typeface="+mn-lt"/>
              <a:ea typeface="+mn-ea"/>
              <a:cs typeface="+mn-cs"/>
            </a:rPr>
            <a:t>2</a:t>
          </a:r>
          <a:r>
            <a:rPr lang="nb-NO" sz="1100">
              <a:solidFill>
                <a:srgbClr val="FF0000"/>
              </a:solidFill>
              <a:latin typeface="+mn-lt"/>
              <a:ea typeface="+mn-ea"/>
              <a:cs typeface="+mn-cs"/>
            </a:rPr>
            <a:t>·(1/Nki + 1/Nko)</a:t>
          </a:r>
        </a:p>
        <a:p>
          <a:r>
            <a:rPr lang="nb-NO" sz="1100">
              <a:latin typeface="+mn-lt"/>
              <a:ea typeface="+mn-ea"/>
              <a:cs typeface="+mn-cs"/>
            </a:rPr>
            <a:t>Dette uttrykket viser klart at antall replikater av kontrollverdier er like viktig som antall replikater av prøven for å minimere måleusikkerheten.</a:t>
          </a:r>
        </a:p>
        <a:p>
          <a:r>
            <a:rPr lang="nb-NO" sz="1100">
              <a:latin typeface="+mn-lt"/>
              <a:ea typeface="+mn-ea"/>
              <a:cs typeface="+mn-cs"/>
            </a:rPr>
            <a:t> </a:t>
          </a:r>
        </a:p>
        <a:p>
          <a:r>
            <a:rPr lang="nb-NO" sz="1100">
              <a:latin typeface="+mn-lt"/>
              <a:ea typeface="+mn-ea"/>
              <a:cs typeface="+mn-cs"/>
            </a:rPr>
            <a:t>Hvis det ikke blir brukt kontroller, kan leddene med CVk  fjernes og dermed</a:t>
          </a:r>
        </a:p>
        <a:p>
          <a:r>
            <a:rPr lang="nb-NO" sz="1100">
              <a:latin typeface="+mn-lt"/>
              <a:ea typeface="+mn-ea"/>
              <a:cs typeface="+mn-cs"/>
            </a:rPr>
            <a:t>Avvik: D = Mpi –Mpo med relativ standard usikkerhet uDi /Mi = CVp·(1/Npo + 1/Npi)</a:t>
          </a:r>
          <a:r>
            <a:rPr lang="nb-NO" sz="1100" baseline="30000">
              <a:latin typeface="+mn-lt"/>
              <a:ea typeface="+mn-ea"/>
              <a:cs typeface="+mn-cs"/>
            </a:rPr>
            <a:t>1/2</a:t>
          </a:r>
          <a:endParaRPr lang="nb-NO" sz="1100"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nb-NO" sz="11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nb-NO" sz="11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nb-NO" sz="1100" b="0" i="0" strike="noStrike">
              <a:solidFill>
                <a:srgbClr val="000000"/>
              </a:solidFill>
              <a:latin typeface="+mn-lt"/>
              <a:cs typeface="Arial"/>
            </a:rPr>
            <a:t>Pål Rustad</a:t>
          </a:r>
        </a:p>
        <a:p>
          <a:pPr algn="l" rtl="0">
            <a:defRPr sz="1000"/>
          </a:pPr>
          <a:r>
            <a:rPr lang="nb-NO" sz="1100" b="0" i="0" strike="noStrike">
              <a:solidFill>
                <a:srgbClr val="000000"/>
              </a:solidFill>
              <a:latin typeface="+mn-lt"/>
              <a:cs typeface="Arial"/>
            </a:rPr>
            <a:t>26/3-2009</a:t>
          </a:r>
        </a:p>
        <a:p>
          <a:pPr algn="l" rtl="0">
            <a:defRPr sz="1000"/>
          </a:pPr>
          <a:endParaRPr lang="nb-NO" sz="1000" b="0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 editAs="oneCell">
    <xdr:from>
      <xdr:col>16</xdr:col>
      <xdr:colOff>9525</xdr:colOff>
      <xdr:row>48</xdr:row>
      <xdr:rowOff>95250</xdr:rowOff>
    </xdr:from>
    <xdr:to>
      <xdr:col>16</xdr:col>
      <xdr:colOff>85725</xdr:colOff>
      <xdr:row>49</xdr:row>
      <xdr:rowOff>133350</xdr:rowOff>
    </xdr:to>
    <xdr:sp macro="" textlink="">
      <xdr:nvSpPr>
        <xdr:cNvPr id="4354" name="Text Box 29"/>
        <xdr:cNvSpPr txBox="1">
          <a:spLocks noChangeArrowheads="1"/>
        </xdr:cNvSpPr>
      </xdr:nvSpPr>
      <xdr:spPr bwMode="auto">
        <a:xfrm>
          <a:off x="6181725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39</xdr:row>
      <xdr:rowOff>9525</xdr:rowOff>
    </xdr:from>
    <xdr:to>
      <xdr:col>7</xdr:col>
      <xdr:colOff>457200</xdr:colOff>
      <xdr:row>55</xdr:row>
      <xdr:rowOff>9525</xdr:rowOff>
    </xdr:to>
    <xdr:sp macro="" textlink="">
      <xdr:nvSpPr>
        <xdr:cNvPr id="4126" name="Text Box 30"/>
        <xdr:cNvSpPr txBox="1">
          <a:spLocks noChangeArrowheads="1"/>
        </xdr:cNvSpPr>
      </xdr:nvSpPr>
      <xdr:spPr bwMode="auto">
        <a:xfrm>
          <a:off x="0" y="6076950"/>
          <a:ext cx="3276600" cy="2590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Dato: 24.09.15</a:t>
          </a:r>
        </a:p>
        <a:p>
          <a:pPr algn="l" rtl="0">
            <a:lnSpc>
              <a:spcPts val="1100"/>
            </a:lnSpc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Utført av: Siw Berbu</a:t>
          </a:r>
        </a:p>
        <a:p>
          <a:pPr algn="l" rtl="0">
            <a:lnSpc>
              <a:spcPts val="1100"/>
            </a:lnSpc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Betingelser: Holdbarhet</a:t>
          </a:r>
          <a:r>
            <a:rPr lang="nb-NO" sz="1000" b="0" i="0" strike="noStrike" baseline="0">
              <a:solidFill>
                <a:srgbClr val="000000"/>
              </a:solidFill>
              <a:latin typeface="Arial"/>
              <a:cs typeface="Arial"/>
            </a:rPr>
            <a:t> Folat i serum ved 4-8 °C</a:t>
          </a:r>
        </a:p>
        <a:p>
          <a:pPr algn="l" rtl="0">
            <a:lnSpc>
              <a:spcPts val="1100"/>
            </a:lnSpc>
            <a:defRPr sz="1000"/>
          </a:pPr>
          <a:endParaRPr lang="nb-NO" sz="10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nb-NO" sz="10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r>
            <a:rPr lang="nn-NO" sz="1100" b="0" i="0">
              <a:effectLst/>
              <a:latin typeface="+mn-lt"/>
              <a:ea typeface="+mn-ea"/>
              <a:cs typeface="+mn-cs"/>
            </a:rPr>
            <a:t>Haldbarheit på prøver som er oppgitt i pakningsvedlegget er 24 t i romtemperatur og 2 dagar i kjøleskap. Vi testar om vi kan utvide dette til 4 dagar:</a:t>
          </a:r>
          <a:br>
            <a:rPr lang="nn-NO" sz="1100" b="0" i="0">
              <a:effectLst/>
              <a:latin typeface="+mn-lt"/>
              <a:ea typeface="+mn-ea"/>
              <a:cs typeface="+mn-cs"/>
            </a:rPr>
          </a:br>
          <a:r>
            <a:rPr lang="nn-NO" sz="1100" b="0" i="0">
              <a:effectLst/>
              <a:latin typeface="+mn-lt"/>
              <a:ea typeface="+mn-ea"/>
              <a:cs typeface="+mn-cs"/>
            </a:rPr>
            <a:t>3 prøver frå 3 pasientar delast i 3. </a:t>
          </a:r>
          <a:br>
            <a:rPr lang="nn-NO" sz="1100" b="0" i="0">
              <a:effectLst/>
              <a:latin typeface="+mn-lt"/>
              <a:ea typeface="+mn-ea"/>
              <a:cs typeface="+mn-cs"/>
            </a:rPr>
          </a:br>
          <a:r>
            <a:rPr lang="nn-NO" sz="1100" b="0" i="0">
              <a:effectLst/>
              <a:latin typeface="+mn-lt"/>
              <a:ea typeface="+mn-ea"/>
              <a:cs typeface="+mn-cs"/>
            </a:rPr>
            <a:t>Dag 0: del 1 frysast rett etter prøvetaking. Del 2 og 3 oppbevarast i kjøleskap.</a:t>
          </a:r>
          <a:br>
            <a:rPr lang="nn-NO" sz="1100" b="0" i="0">
              <a:effectLst/>
              <a:latin typeface="+mn-lt"/>
              <a:ea typeface="+mn-ea"/>
              <a:cs typeface="+mn-cs"/>
            </a:rPr>
          </a:br>
          <a:r>
            <a:rPr lang="nn-NO" sz="1100" b="0" i="0">
              <a:effectLst/>
              <a:latin typeface="+mn-lt"/>
              <a:ea typeface="+mn-ea"/>
              <a:cs typeface="+mn-cs"/>
            </a:rPr>
            <a:t>Dag 3: del 2 frysast og del 3 oppbevarast vidare i kjøleskap. </a:t>
          </a:r>
          <a:br>
            <a:rPr lang="nn-NO" sz="1100" b="0" i="0">
              <a:effectLst/>
              <a:latin typeface="+mn-lt"/>
              <a:ea typeface="+mn-ea"/>
              <a:cs typeface="+mn-cs"/>
            </a:rPr>
          </a:br>
          <a:r>
            <a:rPr lang="nn-NO" sz="1100" b="0" i="0">
              <a:effectLst/>
              <a:latin typeface="+mn-lt"/>
              <a:ea typeface="+mn-ea"/>
              <a:cs typeface="+mn-cs"/>
            </a:rPr>
            <a:t>Dag 4: del 3 frysast</a:t>
          </a:r>
          <a:endParaRPr lang="nb-NO" sz="1100" b="1" i="1">
            <a:effectLst/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nn-NO" sz="1100">
              <a:effectLst/>
              <a:latin typeface="+mn-lt"/>
              <a:ea typeface="+mn-ea"/>
              <a:cs typeface="+mn-cs"/>
            </a:rPr>
            <a:t>Alle tinast samtidig og analyserast i serie X 10.</a:t>
          </a:r>
          <a:endParaRPr lang="nb-NO" sz="1100"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900"/>
            </a:lnSpc>
            <a:defRPr sz="1000"/>
          </a:pPr>
          <a:endParaRPr lang="nb-NO" sz="10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3"/>
  <sheetViews>
    <sheetView workbookViewId="0">
      <selection activeCell="H20" sqref="H20"/>
    </sheetView>
  </sheetViews>
  <sheetFormatPr baseColWidth="10" defaultRowHeight="12.75" x14ac:dyDescent="0.2"/>
  <cols>
    <col min="1" max="2" width="11.42578125" style="103"/>
    <col min="3" max="3" width="31.42578125" style="103" bestFit="1" customWidth="1"/>
    <col min="4" max="16384" width="11.42578125" style="103"/>
  </cols>
  <sheetData>
    <row r="3" spans="3:9" ht="45" x14ac:dyDescent="0.6">
      <c r="C3" s="145" t="s">
        <v>58</v>
      </c>
      <c r="D3" s="145"/>
      <c r="E3" s="145"/>
      <c r="F3" s="145"/>
      <c r="G3" s="145"/>
      <c r="H3" s="145"/>
      <c r="I3" s="145"/>
    </row>
    <row r="5" spans="3:9" ht="34.5" x14ac:dyDescent="0.45">
      <c r="C5" s="104" t="s">
        <v>59</v>
      </c>
      <c r="D5" s="104" t="s">
        <v>60</v>
      </c>
      <c r="G5" s="103" t="s">
        <v>112</v>
      </c>
    </row>
    <row r="8" spans="3:9" ht="20.25" x14ac:dyDescent="0.3">
      <c r="C8" s="105" t="s">
        <v>61</v>
      </c>
      <c r="D8" s="106"/>
      <c r="E8" s="143" t="s">
        <v>115</v>
      </c>
      <c r="F8" s="107"/>
      <c r="G8" s="107"/>
      <c r="H8" s="107"/>
      <c r="I8" s="108"/>
    </row>
    <row r="9" spans="3:9" ht="20.25" x14ac:dyDescent="0.3">
      <c r="C9" s="105" t="s">
        <v>62</v>
      </c>
      <c r="D9" s="146">
        <v>2015</v>
      </c>
      <c r="E9" s="147"/>
      <c r="F9" s="147"/>
      <c r="G9" s="147"/>
      <c r="H9" s="147"/>
      <c r="I9" s="148"/>
    </row>
    <row r="10" spans="3:9" ht="20.25" x14ac:dyDescent="0.3">
      <c r="C10" s="105" t="s">
        <v>63</v>
      </c>
      <c r="D10" s="149" t="s">
        <v>68</v>
      </c>
      <c r="E10" s="150"/>
      <c r="F10" s="150"/>
      <c r="G10" s="150"/>
      <c r="H10" s="150"/>
      <c r="I10" s="151"/>
    </row>
    <row r="11" spans="3:9" x14ac:dyDescent="0.2">
      <c r="C11" s="109" t="s">
        <v>64</v>
      </c>
      <c r="D11" s="152"/>
      <c r="E11" s="153"/>
      <c r="F11" s="153"/>
      <c r="G11" s="153"/>
      <c r="H11" s="153"/>
      <c r="I11" s="154"/>
    </row>
    <row r="12" spans="3:9" ht="20.25" x14ac:dyDescent="0.3">
      <c r="C12" s="105" t="s">
        <v>65</v>
      </c>
      <c r="D12" s="155" t="s">
        <v>69</v>
      </c>
      <c r="E12" s="147"/>
      <c r="F12" s="147"/>
      <c r="G12" s="147"/>
      <c r="H12" s="147"/>
      <c r="I12" s="148"/>
    </row>
    <row r="13" spans="3:9" ht="20.25" x14ac:dyDescent="0.3">
      <c r="C13" s="105" t="s">
        <v>66</v>
      </c>
      <c r="D13" s="155" t="s">
        <v>67</v>
      </c>
      <c r="E13" s="147"/>
      <c r="F13" s="147"/>
      <c r="G13" s="147"/>
      <c r="H13" s="147"/>
      <c r="I13" s="148"/>
    </row>
  </sheetData>
  <mergeCells count="5">
    <mergeCell ref="C3:I3"/>
    <mergeCell ref="D9:I9"/>
    <mergeCell ref="D10:I11"/>
    <mergeCell ref="D12:I12"/>
    <mergeCell ref="D13:I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A5" sqref="A5"/>
    </sheetView>
  </sheetViews>
  <sheetFormatPr baseColWidth="10" defaultRowHeight="12.75" x14ac:dyDescent="0.2"/>
  <cols>
    <col min="1" max="1" width="57.42578125" style="111" customWidth="1"/>
    <col min="2" max="2" width="40.140625" style="111" bestFit="1" customWidth="1"/>
    <col min="3" max="4" width="33" style="111" bestFit="1" customWidth="1"/>
    <col min="5" max="16384" width="11.42578125" style="111"/>
  </cols>
  <sheetData>
    <row r="1" spans="1:4" ht="20.25" x14ac:dyDescent="0.3">
      <c r="A1" s="110" t="s">
        <v>70</v>
      </c>
      <c r="B1" s="110"/>
      <c r="C1" s="110"/>
      <c r="D1" s="110"/>
    </row>
    <row r="2" spans="1:4" ht="20.25" x14ac:dyDescent="0.3">
      <c r="A2" s="112" t="s">
        <v>104</v>
      </c>
      <c r="B2" s="110"/>
      <c r="C2" s="110"/>
      <c r="D2" s="110"/>
    </row>
    <row r="3" spans="1:4" ht="20.25" x14ac:dyDescent="0.3">
      <c r="A3" s="110" t="s">
        <v>71</v>
      </c>
      <c r="B3" s="113"/>
      <c r="C3" s="110"/>
      <c r="D3" s="110"/>
    </row>
    <row r="4" spans="1:4" ht="15" x14ac:dyDescent="0.2">
      <c r="A4" s="114" t="s">
        <v>72</v>
      </c>
      <c r="B4" s="114"/>
      <c r="C4" s="114"/>
      <c r="D4" s="114"/>
    </row>
    <row r="5" spans="1:4" ht="15" x14ac:dyDescent="0.2">
      <c r="A5" s="115" t="s">
        <v>113</v>
      </c>
      <c r="B5" s="116"/>
      <c r="C5" s="116"/>
      <c r="D5" s="116"/>
    </row>
    <row r="6" spans="1:4" ht="15" x14ac:dyDescent="0.2">
      <c r="A6" s="114"/>
      <c r="B6" s="116"/>
      <c r="C6" s="116"/>
      <c r="D6" s="114"/>
    </row>
    <row r="7" spans="1:4" ht="15" x14ac:dyDescent="0.2">
      <c r="A7" s="114" t="s">
        <v>73</v>
      </c>
      <c r="B7" s="116"/>
      <c r="C7" s="116"/>
      <c r="D7" s="116"/>
    </row>
    <row r="8" spans="1:4" ht="15" x14ac:dyDescent="0.2">
      <c r="A8" s="115" t="s">
        <v>114</v>
      </c>
      <c r="B8" s="116"/>
      <c r="C8" s="116"/>
      <c r="D8" s="116"/>
    </row>
    <row r="9" spans="1:4" ht="15" x14ac:dyDescent="0.2">
      <c r="A9" s="114"/>
      <c r="B9" s="116"/>
      <c r="C9" s="116"/>
      <c r="D9" s="116"/>
    </row>
    <row r="10" spans="1:4" ht="15" x14ac:dyDescent="0.2">
      <c r="A10" s="114" t="s">
        <v>74</v>
      </c>
      <c r="B10" s="116"/>
      <c r="C10" s="116"/>
      <c r="D10" s="116"/>
    </row>
    <row r="11" spans="1:4" ht="15" x14ac:dyDescent="0.2">
      <c r="A11" s="115"/>
      <c r="B11" s="116"/>
      <c r="C11" s="116"/>
      <c r="D11" s="116"/>
    </row>
    <row r="12" spans="1:4" ht="15" x14ac:dyDescent="0.2">
      <c r="A12" s="114"/>
      <c r="B12" s="114"/>
      <c r="C12" s="114"/>
      <c r="D12" s="114"/>
    </row>
    <row r="13" spans="1:4" ht="15" x14ac:dyDescent="0.2">
      <c r="A13" s="114" t="s">
        <v>75</v>
      </c>
      <c r="B13" s="114"/>
      <c r="C13" s="114"/>
      <c r="D13" s="114"/>
    </row>
    <row r="14" spans="1:4" ht="15" x14ac:dyDescent="0.2">
      <c r="A14" s="117"/>
      <c r="B14" s="118" t="s">
        <v>76</v>
      </c>
      <c r="C14" s="118"/>
      <c r="D14" s="118"/>
    </row>
    <row r="15" spans="1:4" ht="15" x14ac:dyDescent="0.2">
      <c r="A15" s="117"/>
      <c r="B15" s="118" t="s">
        <v>77</v>
      </c>
      <c r="C15" s="119"/>
      <c r="D15" s="120"/>
    </row>
    <row r="16" spans="1:4" ht="15" x14ac:dyDescent="0.2">
      <c r="A16" s="117"/>
      <c r="B16" s="121" t="s">
        <v>78</v>
      </c>
      <c r="C16" s="122"/>
      <c r="D16" s="123"/>
    </row>
    <row r="17" spans="1:4" ht="15" x14ac:dyDescent="0.2">
      <c r="A17" s="114"/>
      <c r="B17" s="114"/>
      <c r="C17" s="114"/>
      <c r="D17" s="114"/>
    </row>
    <row r="18" spans="1:4" ht="15" x14ac:dyDescent="0.2">
      <c r="A18" s="114" t="s">
        <v>79</v>
      </c>
      <c r="B18" s="114"/>
      <c r="C18" s="114"/>
      <c r="D18" s="114"/>
    </row>
    <row r="19" spans="1:4" ht="15" x14ac:dyDescent="0.2">
      <c r="A19" s="117"/>
      <c r="B19" s="118" t="s">
        <v>80</v>
      </c>
      <c r="C19" s="114"/>
      <c r="D19" s="114"/>
    </row>
    <row r="20" spans="1:4" ht="15" x14ac:dyDescent="0.2">
      <c r="A20" s="117"/>
      <c r="B20" s="118" t="s">
        <v>81</v>
      </c>
      <c r="C20" s="114"/>
      <c r="D20" s="114"/>
    </row>
    <row r="21" spans="1:4" ht="15" x14ac:dyDescent="0.2">
      <c r="A21" s="117"/>
      <c r="B21" s="118" t="s">
        <v>82</v>
      </c>
      <c r="C21" s="114"/>
      <c r="D21" s="114"/>
    </row>
    <row r="22" spans="1:4" ht="15" x14ac:dyDescent="0.2">
      <c r="A22" s="117"/>
      <c r="B22" s="118" t="s">
        <v>83</v>
      </c>
      <c r="C22" s="114"/>
      <c r="D22" s="114"/>
    </row>
    <row r="23" spans="1:4" ht="15" x14ac:dyDescent="0.2">
      <c r="A23" s="114"/>
      <c r="B23" s="114"/>
      <c r="C23" s="114"/>
      <c r="D23" s="114"/>
    </row>
    <row r="24" spans="1:4" ht="15" x14ac:dyDescent="0.2">
      <c r="A24" s="114" t="s">
        <v>84</v>
      </c>
      <c r="B24" s="114"/>
      <c r="C24" s="114"/>
      <c r="D24" s="114"/>
    </row>
    <row r="25" spans="1:4" ht="15.75" x14ac:dyDescent="0.25">
      <c r="A25" s="124" t="s">
        <v>85</v>
      </c>
      <c r="B25" s="118" t="s">
        <v>86</v>
      </c>
      <c r="C25" s="118" t="s">
        <v>105</v>
      </c>
      <c r="D25" s="118" t="s">
        <v>106</v>
      </c>
    </row>
    <row r="26" spans="1:4" ht="15" x14ac:dyDescent="0.2">
      <c r="A26" s="118" t="s">
        <v>87</v>
      </c>
      <c r="B26" s="115"/>
      <c r="C26" s="115"/>
      <c r="D26" s="115"/>
    </row>
    <row r="27" spans="1:4" ht="15" x14ac:dyDescent="0.2">
      <c r="A27" s="118" t="s">
        <v>88</v>
      </c>
      <c r="B27" s="115"/>
      <c r="C27" s="115"/>
      <c r="D27" s="115"/>
    </row>
    <row r="28" spans="1:4" ht="15" x14ac:dyDescent="0.2">
      <c r="A28" s="118" t="s">
        <v>89</v>
      </c>
      <c r="B28" s="115"/>
      <c r="C28" s="115"/>
      <c r="D28" s="115"/>
    </row>
    <row r="29" spans="1:4" ht="15" x14ac:dyDescent="0.2">
      <c r="A29" s="118" t="s">
        <v>90</v>
      </c>
      <c r="B29" s="115"/>
      <c r="C29" s="115"/>
      <c r="D29" s="115"/>
    </row>
    <row r="30" spans="1:4" ht="15.75" x14ac:dyDescent="0.25">
      <c r="A30" s="118" t="s">
        <v>91</v>
      </c>
      <c r="B30" s="115"/>
      <c r="C30" s="115"/>
      <c r="D30" s="115"/>
    </row>
    <row r="31" spans="1:4" ht="15.75" thickBot="1" x14ac:dyDescent="0.25">
      <c r="A31" s="125" t="s">
        <v>92</v>
      </c>
      <c r="B31" s="126"/>
      <c r="C31" s="126"/>
      <c r="D31" s="126"/>
    </row>
    <row r="32" spans="1:4" ht="15" x14ac:dyDescent="0.2">
      <c r="A32" s="127" t="s">
        <v>93</v>
      </c>
      <c r="B32" s="128"/>
      <c r="C32" s="128"/>
      <c r="D32" s="128"/>
    </row>
    <row r="33" spans="1:4" ht="15" x14ac:dyDescent="0.2">
      <c r="A33" s="129" t="s">
        <v>94</v>
      </c>
      <c r="B33" s="115"/>
      <c r="C33" s="115"/>
      <c r="D33" s="115"/>
    </row>
    <row r="34" spans="1:4" ht="15" x14ac:dyDescent="0.2">
      <c r="A34" s="129" t="s">
        <v>95</v>
      </c>
      <c r="B34" s="115"/>
      <c r="C34" s="115"/>
      <c r="D34" s="115"/>
    </row>
    <row r="35" spans="1:4" ht="15.75" thickBot="1" x14ac:dyDescent="0.25">
      <c r="A35" s="130" t="s">
        <v>96</v>
      </c>
      <c r="B35" s="131"/>
      <c r="C35" s="131"/>
      <c r="D35" s="131"/>
    </row>
    <row r="36" spans="1:4" ht="15" x14ac:dyDescent="0.2">
      <c r="A36" s="132" t="s">
        <v>97</v>
      </c>
      <c r="B36" s="132"/>
      <c r="C36" s="132"/>
      <c r="D36" s="132"/>
    </row>
    <row r="37" spans="1:4" ht="18" x14ac:dyDescent="0.2">
      <c r="A37" s="118" t="s">
        <v>98</v>
      </c>
      <c r="B37" s="115"/>
      <c r="C37" s="115"/>
      <c r="D37" s="115"/>
    </row>
    <row r="38" spans="1:4" ht="15" x14ac:dyDescent="0.2">
      <c r="A38" s="118" t="s">
        <v>99</v>
      </c>
      <c r="B38" s="115"/>
      <c r="C38" s="115"/>
      <c r="D38" s="115"/>
    </row>
    <row r="39" spans="1:4" ht="15" x14ac:dyDescent="0.2">
      <c r="A39" s="118" t="s">
        <v>100</v>
      </c>
      <c r="B39" s="115"/>
      <c r="C39" s="115"/>
      <c r="D39" s="115"/>
    </row>
    <row r="40" spans="1:4" ht="15" x14ac:dyDescent="0.2">
      <c r="A40" s="118" t="s">
        <v>101</v>
      </c>
      <c r="B40" s="115" t="s">
        <v>107</v>
      </c>
      <c r="C40" s="115" t="s">
        <v>108</v>
      </c>
      <c r="D40" s="115" t="s">
        <v>109</v>
      </c>
    </row>
    <row r="41" spans="1:4" ht="15" x14ac:dyDescent="0.2">
      <c r="A41" s="118" t="s">
        <v>102</v>
      </c>
      <c r="B41" s="115"/>
      <c r="C41" s="115"/>
      <c r="D41" s="115"/>
    </row>
    <row r="42" spans="1:4" ht="15" x14ac:dyDescent="0.2">
      <c r="A42" s="114"/>
      <c r="B42" s="114"/>
      <c r="C42" s="114"/>
      <c r="D42" s="114"/>
    </row>
    <row r="43" spans="1:4" ht="15" x14ac:dyDescent="0.2">
      <c r="A43" s="156" t="s">
        <v>103</v>
      </c>
      <c r="B43" s="156"/>
      <c r="C43" s="156"/>
      <c r="D43" s="156"/>
    </row>
  </sheetData>
  <mergeCells count="1">
    <mergeCell ref="A43:D4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">
    <pageSetUpPr fitToPage="1"/>
  </sheetPr>
  <dimension ref="A1:AC77"/>
  <sheetViews>
    <sheetView topLeftCell="A7" workbookViewId="0">
      <selection activeCell="AB40" sqref="AB40"/>
    </sheetView>
  </sheetViews>
  <sheetFormatPr baseColWidth="10" defaultRowHeight="12.75" x14ac:dyDescent="0.2"/>
  <cols>
    <col min="1" max="1" width="4.42578125" customWidth="1"/>
    <col min="2" max="2" width="4.140625" style="1" customWidth="1"/>
    <col min="3" max="3" width="7.140625" customWidth="1"/>
    <col min="4" max="4" width="6.28515625" customWidth="1"/>
    <col min="5" max="5" width="6.140625" customWidth="1"/>
    <col min="6" max="6" width="6.85546875" style="4" customWidth="1"/>
    <col min="7" max="7" width="7.28515625" style="4" customWidth="1"/>
    <col min="8" max="8" width="7" style="4" customWidth="1"/>
    <col min="9" max="10" width="6.42578125" customWidth="1"/>
    <col min="11" max="11" width="6.7109375" customWidth="1"/>
    <col min="12" max="12" width="3.7109375" customWidth="1"/>
    <col min="13" max="13" width="5.85546875" customWidth="1"/>
    <col min="14" max="23" width="4.7109375" style="16" customWidth="1"/>
    <col min="24" max="24" width="6.140625" style="18" customWidth="1"/>
    <col min="25" max="25" width="7" style="18" customWidth="1"/>
    <col min="26" max="26" width="5" style="5" customWidth="1"/>
    <col min="27" max="28" width="4.85546875" style="5" customWidth="1"/>
    <col min="29" max="16384" width="11.42578125" style="5"/>
  </cols>
  <sheetData>
    <row r="1" spans="1:28" s="49" customFormat="1" ht="18.75" customHeight="1" x14ac:dyDescent="0.2">
      <c r="A1" s="165" t="s">
        <v>26</v>
      </c>
      <c r="B1" s="166"/>
      <c r="C1" s="166"/>
      <c r="D1" s="166"/>
      <c r="E1" s="166"/>
      <c r="F1" s="166"/>
      <c r="G1" s="166"/>
      <c r="H1" s="182" t="s">
        <v>28</v>
      </c>
      <c r="I1" s="182"/>
      <c r="J1" s="182"/>
      <c r="K1" s="50">
        <v>0.05</v>
      </c>
      <c r="L1" s="51" t="str">
        <f>" dvs. "&amp;100*(1-2*p)&amp;" % konfidensintervall"</f>
        <v xml:space="preserve"> dvs. 90 % konfidensintervall</v>
      </c>
      <c r="M1" s="45"/>
      <c r="N1" s="46"/>
      <c r="O1" s="46"/>
      <c r="P1" s="46"/>
      <c r="Q1" s="46"/>
      <c r="R1" s="46"/>
      <c r="S1" s="46"/>
      <c r="T1" s="46"/>
      <c r="U1" s="46"/>
      <c r="V1" s="46"/>
      <c r="W1" s="47"/>
      <c r="X1" s="48"/>
      <c r="Y1" s="48"/>
    </row>
    <row r="2" spans="1:28" s="21" customFormat="1" ht="13.5" customHeight="1" x14ac:dyDescent="0.2">
      <c r="A2" s="187" t="s">
        <v>24</v>
      </c>
      <c r="B2" s="185" t="s">
        <v>4</v>
      </c>
      <c r="C2" s="185" t="s">
        <v>27</v>
      </c>
      <c r="D2" s="185" t="s">
        <v>5</v>
      </c>
      <c r="E2" s="185" t="s">
        <v>6</v>
      </c>
      <c r="F2" s="34" t="s">
        <v>7</v>
      </c>
      <c r="G2" s="34" t="s">
        <v>8</v>
      </c>
      <c r="H2" s="185" t="s">
        <v>25</v>
      </c>
      <c r="I2" s="183" t="s">
        <v>9</v>
      </c>
      <c r="J2" s="183" t="s">
        <v>0</v>
      </c>
      <c r="K2" s="185" t="s">
        <v>10</v>
      </c>
      <c r="L2" s="185" t="s">
        <v>11</v>
      </c>
      <c r="M2" s="185" t="s">
        <v>12</v>
      </c>
      <c r="N2" s="198" t="s">
        <v>13</v>
      </c>
      <c r="O2" s="198" t="s">
        <v>14</v>
      </c>
      <c r="P2" s="198" t="s">
        <v>15</v>
      </c>
      <c r="Q2" s="198" t="s">
        <v>16</v>
      </c>
      <c r="R2" s="198" t="s">
        <v>17</v>
      </c>
      <c r="S2" s="198" t="s">
        <v>18</v>
      </c>
      <c r="T2" s="198" t="s">
        <v>19</v>
      </c>
      <c r="U2" s="198" t="s">
        <v>20</v>
      </c>
      <c r="V2" s="198" t="s">
        <v>21</v>
      </c>
      <c r="W2" s="196" t="s">
        <v>22</v>
      </c>
      <c r="X2" s="19"/>
      <c r="Y2" s="19"/>
      <c r="Z2" s="79"/>
    </row>
    <row r="3" spans="1:28" s="21" customFormat="1" ht="16.5" customHeight="1" thickBot="1" x14ac:dyDescent="0.25">
      <c r="A3" s="188"/>
      <c r="B3" s="186"/>
      <c r="C3" s="186"/>
      <c r="D3" s="186"/>
      <c r="E3" s="186"/>
      <c r="F3" s="35">
        <v>0.05</v>
      </c>
      <c r="G3" s="35">
        <v>0.1</v>
      </c>
      <c r="H3" s="186"/>
      <c r="I3" s="184"/>
      <c r="J3" s="184"/>
      <c r="K3" s="186"/>
      <c r="L3" s="186"/>
      <c r="M3" s="186"/>
      <c r="N3" s="199"/>
      <c r="O3" s="199"/>
      <c r="P3" s="199"/>
      <c r="Q3" s="199"/>
      <c r="R3" s="199"/>
      <c r="S3" s="199"/>
      <c r="T3" s="199"/>
      <c r="U3" s="199"/>
      <c r="V3" s="199"/>
      <c r="W3" s="197"/>
      <c r="X3" s="19"/>
      <c r="Y3" s="19"/>
      <c r="Z3" s="79"/>
    </row>
    <row r="4" spans="1:28" s="21" customFormat="1" x14ac:dyDescent="0.2">
      <c r="A4" s="175" t="s">
        <v>1</v>
      </c>
      <c r="B4" s="176"/>
      <c r="C4" s="176"/>
      <c r="D4" s="176"/>
      <c r="E4" s="176"/>
      <c r="F4" s="176"/>
      <c r="G4" s="176"/>
      <c r="H4" s="176"/>
      <c r="I4" s="177"/>
      <c r="J4" s="83">
        <f>IF(L4=0,"",SQRT(SUM(Z5:Z12)/L4))</f>
        <v>0.39459824857413878</v>
      </c>
      <c r="K4" s="38">
        <f>IF(L4=0,"",J4/M1_)</f>
        <v>2.349778172894294E-2</v>
      </c>
      <c r="L4" s="39">
        <f>SUM(L5:L12)-COUNT(L5:L12)</f>
        <v>27</v>
      </c>
      <c r="M4" s="40">
        <f>IF(L4=0,"",CV1_^2/L5+uco^2)</f>
        <v>5.5214574618104465E-5</v>
      </c>
      <c r="N4" s="200"/>
      <c r="O4" s="201"/>
      <c r="P4" s="201"/>
      <c r="Q4" s="201"/>
      <c r="R4" s="201"/>
      <c r="S4" s="201"/>
      <c r="T4" s="201"/>
      <c r="U4" s="201"/>
      <c r="V4" s="201"/>
      <c r="W4" s="202"/>
      <c r="X4" s="19"/>
      <c r="Y4" s="19"/>
    </row>
    <row r="5" spans="1:28" s="22" customFormat="1" ht="12" customHeight="1" x14ac:dyDescent="0.2">
      <c r="A5" s="36">
        <v>0</v>
      </c>
      <c r="B5" s="23">
        <v>0</v>
      </c>
      <c r="C5" s="24">
        <v>0</v>
      </c>
      <c r="D5" s="25"/>
      <c r="E5" s="25"/>
      <c r="F5" s="24">
        <f>F3</f>
        <v>0.05</v>
      </c>
      <c r="G5" s="24">
        <f>G3</f>
        <v>0.1</v>
      </c>
      <c r="H5" s="26">
        <f t="shared" ref="H5:H12" si="0">IF(L5="","",I5-M1_)</f>
        <v>0</v>
      </c>
      <c r="I5" s="54">
        <f t="shared" ref="I5:I12" si="1">IF(L5="","",AVERAGE(N5:W5)*Mc/I32)</f>
        <v>16.792999999999999</v>
      </c>
      <c r="J5" s="52">
        <f>IF(L5="","",STDEV(N5:W5))</f>
        <v>0.37715455128575032</v>
      </c>
      <c r="K5" s="24">
        <f t="shared" ref="K5:K12" si="2">IF(L5="","",J5/I5)</f>
        <v>2.2459033602438536E-2</v>
      </c>
      <c r="L5" s="25">
        <f>IF(COUNT(N5:W5)=0,"",COUNT(N5:W5))</f>
        <v>10</v>
      </c>
      <c r="M5" s="27">
        <f>IF(L5="","",SQRT(CV1_^2/L5+M32^2+M$4)*TINV(2*p,f1_))</f>
        <v>1.7899053392715018E-2</v>
      </c>
      <c r="N5" s="8">
        <v>16.600000000000001</v>
      </c>
      <c r="O5" s="8">
        <v>17.190000000000001</v>
      </c>
      <c r="P5" s="8">
        <v>16.71</v>
      </c>
      <c r="Q5" s="8">
        <v>17.09</v>
      </c>
      <c r="R5" s="8">
        <v>15.92</v>
      </c>
      <c r="S5" s="8">
        <v>16.71</v>
      </c>
      <c r="T5" s="8">
        <v>17</v>
      </c>
      <c r="U5" s="8">
        <v>17.21</v>
      </c>
      <c r="V5" s="8">
        <v>16.77</v>
      </c>
      <c r="W5" s="9">
        <v>16.73</v>
      </c>
      <c r="X5" s="56">
        <f>-F5</f>
        <v>-0.05</v>
      </c>
      <c r="Y5" s="56">
        <f>-G5</f>
        <v>-0.1</v>
      </c>
      <c r="Z5" s="85">
        <f t="shared" ref="Z5:Z12" si="3">IF(L5="","",J5^2*(L5-1))</f>
        <v>1.280210000000001</v>
      </c>
    </row>
    <row r="6" spans="1:28" s="81" customFormat="1" ht="12" customHeight="1" x14ac:dyDescent="0.2">
      <c r="A6" s="37">
        <v>1</v>
      </c>
      <c r="B6" s="2">
        <v>24</v>
      </c>
      <c r="C6" s="27" t="str">
        <f t="shared" ref="C6:C12" si="4">IF(L6="","",I6/M1_-1)</f>
        <v/>
      </c>
      <c r="D6" s="44" t="str">
        <f t="shared" ref="D6:D12" si="5">IF(L6="","",C6-M6)</f>
        <v/>
      </c>
      <c r="E6" s="44" t="str">
        <f t="shared" ref="E6:E12" si="6">IF(L6="","",C6+M6)</f>
        <v/>
      </c>
      <c r="F6" s="27">
        <f>F5</f>
        <v>0.05</v>
      </c>
      <c r="G6" s="27">
        <f>G5</f>
        <v>0.1</v>
      </c>
      <c r="H6" s="28" t="str">
        <f t="shared" si="0"/>
        <v/>
      </c>
      <c r="I6" s="55" t="str">
        <f t="shared" si="1"/>
        <v/>
      </c>
      <c r="J6" s="53" t="str">
        <f t="shared" ref="J6:J12" si="7">IF(L6="","",STDEV(N6:W6))</f>
        <v/>
      </c>
      <c r="K6" s="27" t="str">
        <f t="shared" si="2"/>
        <v/>
      </c>
      <c r="L6" s="29" t="str">
        <f t="shared" ref="L6:L12" si="8">IF(COUNT(N6:W6)=0,"",COUNT(N6:W6))</f>
        <v/>
      </c>
      <c r="M6" s="27" t="str">
        <f t="shared" ref="M6:M12" si="9">IF(L6="","",SQRT((CV1_^2/L6+M33^2)*(I6/M1_*Mc/I33)^2+M$4)*TINV(2*p,f1_))</f>
        <v/>
      </c>
      <c r="N6" s="10"/>
      <c r="O6" s="10"/>
      <c r="P6" s="10"/>
      <c r="Q6" s="10"/>
      <c r="R6" s="10"/>
      <c r="S6" s="10"/>
      <c r="T6" s="10"/>
      <c r="U6" s="10"/>
      <c r="V6" s="10"/>
      <c r="W6" s="11"/>
      <c r="X6" s="80">
        <f t="shared" ref="X6:X12" si="10">-F6</f>
        <v>-0.05</v>
      </c>
      <c r="Y6" s="80">
        <f t="shared" ref="Y6:Y12" si="11">-G6</f>
        <v>-0.1</v>
      </c>
      <c r="Z6" s="86" t="str">
        <f t="shared" si="3"/>
        <v/>
      </c>
      <c r="AA6" s="17"/>
      <c r="AB6" s="17"/>
    </row>
    <row r="7" spans="1:28" s="81" customFormat="1" ht="12" customHeight="1" x14ac:dyDescent="0.2">
      <c r="A7" s="37">
        <v>2</v>
      </c>
      <c r="B7" s="2">
        <v>48</v>
      </c>
      <c r="C7" s="27" t="str">
        <f t="shared" si="4"/>
        <v/>
      </c>
      <c r="D7" s="44" t="str">
        <f t="shared" si="5"/>
        <v/>
      </c>
      <c r="E7" s="44" t="str">
        <f t="shared" si="6"/>
        <v/>
      </c>
      <c r="F7" s="27">
        <f t="shared" ref="F7:F12" si="12">F6</f>
        <v>0.05</v>
      </c>
      <c r="G7" s="27">
        <f t="shared" ref="G7:G12" si="13">G6</f>
        <v>0.1</v>
      </c>
      <c r="H7" s="28" t="str">
        <f t="shared" si="0"/>
        <v/>
      </c>
      <c r="I7" s="55" t="str">
        <f t="shared" si="1"/>
        <v/>
      </c>
      <c r="J7" s="53" t="str">
        <f t="shared" si="7"/>
        <v/>
      </c>
      <c r="K7" s="27" t="str">
        <f t="shared" si="2"/>
        <v/>
      </c>
      <c r="L7" s="29" t="str">
        <f t="shared" si="8"/>
        <v/>
      </c>
      <c r="M7" s="27" t="str">
        <f t="shared" si="9"/>
        <v/>
      </c>
      <c r="N7" s="10"/>
      <c r="O7" s="10"/>
      <c r="P7" s="10"/>
      <c r="Q7" s="10"/>
      <c r="R7" s="10"/>
      <c r="S7" s="10"/>
      <c r="T7" s="10"/>
      <c r="U7" s="10"/>
      <c r="V7" s="10"/>
      <c r="W7" s="11"/>
      <c r="X7" s="80">
        <f t="shared" si="10"/>
        <v>-0.05</v>
      </c>
      <c r="Y7" s="80">
        <f t="shared" si="11"/>
        <v>-0.1</v>
      </c>
      <c r="Z7" s="86" t="str">
        <f t="shared" si="3"/>
        <v/>
      </c>
      <c r="AA7" s="17"/>
      <c r="AB7" s="17"/>
    </row>
    <row r="8" spans="1:28" s="81" customFormat="1" ht="12" customHeight="1" x14ac:dyDescent="0.2">
      <c r="A8" s="37">
        <v>3</v>
      </c>
      <c r="B8" s="2">
        <v>72</v>
      </c>
      <c r="C8" s="27">
        <f t="shared" si="4"/>
        <v>-1.7864586434824026E-2</v>
      </c>
      <c r="D8" s="44">
        <f t="shared" si="5"/>
        <v>-3.5604480700943381E-2</v>
      </c>
      <c r="E8" s="44">
        <f t="shared" si="6"/>
        <v>-1.2469216870466746E-4</v>
      </c>
      <c r="F8" s="27">
        <f t="shared" si="12"/>
        <v>0.05</v>
      </c>
      <c r="G8" s="27">
        <f t="shared" si="13"/>
        <v>0.1</v>
      </c>
      <c r="H8" s="28">
        <f t="shared" si="0"/>
        <v>-0.30000000000000071</v>
      </c>
      <c r="I8" s="55">
        <f t="shared" si="1"/>
        <v>16.492999999999999</v>
      </c>
      <c r="J8" s="53">
        <f t="shared" si="7"/>
        <v>0.36615267004048696</v>
      </c>
      <c r="K8" s="27">
        <f t="shared" si="2"/>
        <v>2.2200489300945068E-2</v>
      </c>
      <c r="L8" s="29">
        <f t="shared" si="8"/>
        <v>10</v>
      </c>
      <c r="M8" s="27">
        <f t="shared" si="9"/>
        <v>1.7739894266119358E-2</v>
      </c>
      <c r="N8" s="10">
        <v>16.14</v>
      </c>
      <c r="O8" s="10">
        <v>16.34</v>
      </c>
      <c r="P8" s="10">
        <v>16.05</v>
      </c>
      <c r="Q8" s="10">
        <v>17.3</v>
      </c>
      <c r="R8" s="10">
        <v>16.3</v>
      </c>
      <c r="S8" s="10">
        <v>16.559999999999999</v>
      </c>
      <c r="T8" s="10">
        <v>16.64</v>
      </c>
      <c r="U8" s="10">
        <v>16.84</v>
      </c>
      <c r="V8" s="10">
        <v>16.350000000000001</v>
      </c>
      <c r="W8" s="11">
        <v>16.41</v>
      </c>
      <c r="X8" s="80">
        <f t="shared" si="10"/>
        <v>-0.05</v>
      </c>
      <c r="Y8" s="80">
        <f t="shared" si="11"/>
        <v>-0.1</v>
      </c>
      <c r="Z8" s="86">
        <f t="shared" si="3"/>
        <v>1.2066099999999995</v>
      </c>
      <c r="AA8" s="17"/>
      <c r="AB8" s="17"/>
    </row>
    <row r="9" spans="1:28" s="81" customFormat="1" ht="12" customHeight="1" x14ac:dyDescent="0.2">
      <c r="A9" s="37">
        <v>4</v>
      </c>
      <c r="B9" s="2">
        <v>96</v>
      </c>
      <c r="C9" s="27">
        <f t="shared" si="4"/>
        <v>-3.3585422497468986E-2</v>
      </c>
      <c r="D9" s="44">
        <f t="shared" si="5"/>
        <v>-5.1186468894888912E-2</v>
      </c>
      <c r="E9" s="44">
        <f t="shared" si="6"/>
        <v>-1.5984376100049057E-2</v>
      </c>
      <c r="F9" s="27">
        <f t="shared" si="12"/>
        <v>0.05</v>
      </c>
      <c r="G9" s="27">
        <f t="shared" si="13"/>
        <v>0.1</v>
      </c>
      <c r="H9" s="28">
        <f t="shared" si="0"/>
        <v>-0.5639999999999965</v>
      </c>
      <c r="I9" s="55">
        <f t="shared" si="1"/>
        <v>16.229000000000003</v>
      </c>
      <c r="J9" s="53">
        <f t="shared" si="7"/>
        <v>0.43681803992051427</v>
      </c>
      <c r="K9" s="27">
        <f t="shared" si="2"/>
        <v>2.6915893765513229E-2</v>
      </c>
      <c r="L9" s="29">
        <f t="shared" si="8"/>
        <v>10</v>
      </c>
      <c r="M9" s="27">
        <f t="shared" si="9"/>
        <v>1.7601046397419929E-2</v>
      </c>
      <c r="N9" s="10">
        <v>16.32</v>
      </c>
      <c r="O9" s="10">
        <v>16.87</v>
      </c>
      <c r="P9" s="10">
        <v>16.010000000000002</v>
      </c>
      <c r="Q9" s="10">
        <v>15.95</v>
      </c>
      <c r="R9" s="10">
        <v>16.91</v>
      </c>
      <c r="S9" s="10">
        <v>15.82</v>
      </c>
      <c r="T9" s="10">
        <v>15.76</v>
      </c>
      <c r="U9" s="10">
        <v>15.86</v>
      </c>
      <c r="V9" s="10">
        <v>16.649999999999999</v>
      </c>
      <c r="W9" s="11">
        <v>16.14</v>
      </c>
      <c r="X9" s="80">
        <f t="shared" si="10"/>
        <v>-0.05</v>
      </c>
      <c r="Y9" s="80">
        <f t="shared" si="11"/>
        <v>-0.1</v>
      </c>
      <c r="Z9" s="86">
        <f t="shared" si="3"/>
        <v>1.71729</v>
      </c>
      <c r="AA9" s="17"/>
      <c r="AB9" s="17"/>
    </row>
    <row r="10" spans="1:28" s="81" customFormat="1" ht="12" customHeight="1" x14ac:dyDescent="0.2">
      <c r="A10" s="37">
        <v>5</v>
      </c>
      <c r="B10" s="2"/>
      <c r="C10" s="27" t="str">
        <f t="shared" si="4"/>
        <v/>
      </c>
      <c r="D10" s="44" t="str">
        <f t="shared" si="5"/>
        <v/>
      </c>
      <c r="E10" s="44" t="str">
        <f t="shared" si="6"/>
        <v/>
      </c>
      <c r="F10" s="27">
        <f t="shared" si="12"/>
        <v>0.05</v>
      </c>
      <c r="G10" s="27">
        <f t="shared" si="13"/>
        <v>0.1</v>
      </c>
      <c r="H10" s="28" t="str">
        <f t="shared" si="0"/>
        <v/>
      </c>
      <c r="I10" s="55" t="str">
        <f t="shared" si="1"/>
        <v/>
      </c>
      <c r="J10" s="53" t="str">
        <f t="shared" si="7"/>
        <v/>
      </c>
      <c r="K10" s="27" t="str">
        <f t="shared" si="2"/>
        <v/>
      </c>
      <c r="L10" s="29" t="str">
        <f t="shared" si="8"/>
        <v/>
      </c>
      <c r="M10" s="27" t="str">
        <f t="shared" si="9"/>
        <v/>
      </c>
      <c r="N10" s="10"/>
      <c r="O10" s="10"/>
      <c r="P10" s="10"/>
      <c r="Q10" s="10"/>
      <c r="R10" s="10"/>
      <c r="S10" s="10"/>
      <c r="T10" s="10"/>
      <c r="U10" s="10"/>
      <c r="V10" s="10"/>
      <c r="W10" s="11"/>
      <c r="X10" s="80">
        <f t="shared" si="10"/>
        <v>-0.05</v>
      </c>
      <c r="Y10" s="80">
        <f t="shared" si="11"/>
        <v>-0.1</v>
      </c>
      <c r="Z10" s="86" t="str">
        <f t="shared" si="3"/>
        <v/>
      </c>
      <c r="AA10" s="17"/>
      <c r="AB10" s="17"/>
    </row>
    <row r="11" spans="1:28" s="81" customFormat="1" ht="12" customHeight="1" x14ac:dyDescent="0.2">
      <c r="A11" s="37">
        <v>6</v>
      </c>
      <c r="B11" s="2"/>
      <c r="C11" s="27" t="str">
        <f t="shared" si="4"/>
        <v/>
      </c>
      <c r="D11" s="44" t="str">
        <f t="shared" si="5"/>
        <v/>
      </c>
      <c r="E11" s="44" t="str">
        <f t="shared" si="6"/>
        <v/>
      </c>
      <c r="F11" s="27">
        <f t="shared" si="12"/>
        <v>0.05</v>
      </c>
      <c r="G11" s="27">
        <f t="shared" si="13"/>
        <v>0.1</v>
      </c>
      <c r="H11" s="28" t="str">
        <f t="shared" si="0"/>
        <v/>
      </c>
      <c r="I11" s="55" t="str">
        <f t="shared" si="1"/>
        <v/>
      </c>
      <c r="J11" s="53" t="str">
        <f t="shared" si="7"/>
        <v/>
      </c>
      <c r="K11" s="27" t="str">
        <f t="shared" si="2"/>
        <v/>
      </c>
      <c r="L11" s="29" t="str">
        <f t="shared" si="8"/>
        <v/>
      </c>
      <c r="M11" s="27" t="str">
        <f t="shared" si="9"/>
        <v/>
      </c>
      <c r="N11" s="10"/>
      <c r="O11" s="10"/>
      <c r="P11" s="10"/>
      <c r="Q11" s="10"/>
      <c r="R11" s="10"/>
      <c r="S11" s="10"/>
      <c r="T11" s="10"/>
      <c r="U11" s="10"/>
      <c r="V11" s="10"/>
      <c r="W11" s="11"/>
      <c r="X11" s="80">
        <f t="shared" si="10"/>
        <v>-0.05</v>
      </c>
      <c r="Y11" s="80">
        <f t="shared" si="11"/>
        <v>-0.1</v>
      </c>
      <c r="Z11" s="86" t="str">
        <f t="shared" si="3"/>
        <v/>
      </c>
      <c r="AA11" s="17"/>
      <c r="AB11" s="17"/>
    </row>
    <row r="12" spans="1:28" s="81" customFormat="1" ht="12" customHeight="1" thickBot="1" x14ac:dyDescent="0.25">
      <c r="A12" s="37">
        <v>7</v>
      </c>
      <c r="B12" s="3"/>
      <c r="C12" s="27" t="str">
        <f t="shared" si="4"/>
        <v/>
      </c>
      <c r="D12" s="44" t="str">
        <f t="shared" si="5"/>
        <v/>
      </c>
      <c r="E12" s="44" t="str">
        <f t="shared" si="6"/>
        <v/>
      </c>
      <c r="F12" s="30">
        <f t="shared" si="12"/>
        <v>0.05</v>
      </c>
      <c r="G12" s="30">
        <f t="shared" si="13"/>
        <v>0.1</v>
      </c>
      <c r="H12" s="28" t="str">
        <f t="shared" si="0"/>
        <v/>
      </c>
      <c r="I12" s="92" t="str">
        <f t="shared" si="1"/>
        <v/>
      </c>
      <c r="J12" s="93" t="str">
        <f t="shared" si="7"/>
        <v/>
      </c>
      <c r="K12" s="27" t="str">
        <f t="shared" si="2"/>
        <v/>
      </c>
      <c r="L12" s="29" t="str">
        <f t="shared" si="8"/>
        <v/>
      </c>
      <c r="M12" s="27" t="str">
        <f t="shared" si="9"/>
        <v/>
      </c>
      <c r="N12" s="12"/>
      <c r="O12" s="12"/>
      <c r="P12" s="12"/>
      <c r="Q12" s="12"/>
      <c r="R12" s="12"/>
      <c r="S12" s="12"/>
      <c r="T12" s="12"/>
      <c r="U12" s="12"/>
      <c r="V12" s="12"/>
      <c r="W12" s="13"/>
      <c r="X12" s="80">
        <f t="shared" si="10"/>
        <v>-0.05</v>
      </c>
      <c r="Y12" s="80">
        <f t="shared" si="11"/>
        <v>-0.1</v>
      </c>
      <c r="Z12" s="86" t="str">
        <f t="shared" si="3"/>
        <v/>
      </c>
      <c r="AA12" s="17"/>
      <c r="AB12" s="17"/>
    </row>
    <row r="13" spans="1:28" x14ac:dyDescent="0.2">
      <c r="A13" s="175" t="s">
        <v>2</v>
      </c>
      <c r="B13" s="176"/>
      <c r="C13" s="176"/>
      <c r="D13" s="176"/>
      <c r="E13" s="176"/>
      <c r="F13" s="176"/>
      <c r="G13" s="176"/>
      <c r="H13" s="176"/>
      <c r="I13" s="177"/>
      <c r="J13" s="91">
        <f>IF(L13=0,"",SQRT(SUM(Z14:Z21)/L13))</f>
        <v>0.6230409296346423</v>
      </c>
      <c r="K13" s="42">
        <f>IF(L13=0,"",J13/M2_)</f>
        <v>1.875612407835036E-2</v>
      </c>
      <c r="L13" s="43">
        <f>SUM(L14:L21)-COUNT(L14:L21)</f>
        <v>27</v>
      </c>
      <c r="M13" s="41">
        <f>IF(L13=0,"",CV2_^2/L14+uco^2)</f>
        <v>3.5179219044247418E-5</v>
      </c>
      <c r="N13" s="193"/>
      <c r="O13" s="194"/>
      <c r="P13" s="194"/>
      <c r="Q13" s="194"/>
      <c r="R13" s="194"/>
      <c r="S13" s="194"/>
      <c r="T13" s="194"/>
      <c r="U13" s="194"/>
      <c r="V13" s="194"/>
      <c r="W13" s="195"/>
      <c r="X13" s="56"/>
      <c r="Y13" s="56"/>
      <c r="Z13" s="20"/>
      <c r="AA13" s="20"/>
      <c r="AB13" s="20"/>
    </row>
    <row r="14" spans="1:28" s="22" customFormat="1" ht="12" customHeight="1" x14ac:dyDescent="0.2">
      <c r="A14" s="58">
        <v>0</v>
      </c>
      <c r="B14" s="59">
        <f>B5</f>
        <v>0</v>
      </c>
      <c r="C14" s="60">
        <f t="shared" ref="C14:C21" si="14">IF(L14="","",I14/M2_-1)</f>
        <v>0</v>
      </c>
      <c r="D14" s="61"/>
      <c r="E14" s="61"/>
      <c r="F14" s="62">
        <f>F3</f>
        <v>0.05</v>
      </c>
      <c r="G14" s="62">
        <f>G3</f>
        <v>0.1</v>
      </c>
      <c r="H14" s="63">
        <f t="shared" ref="H14:H21" si="15">IF(L14="","",I14-M2_)</f>
        <v>0</v>
      </c>
      <c r="I14" s="64">
        <f t="shared" ref="I14:I21" si="16">IF(L14="","",AVERAGE(N14:W14)*Mc/I32)</f>
        <v>33.218000000000004</v>
      </c>
      <c r="J14" s="65">
        <f>IF(L14="","",STDEV(N14:W14))</f>
        <v>0.47527302095158325</v>
      </c>
      <c r="K14" s="60">
        <f t="shared" ref="K14:K21" si="17">IF(L14="","",J14/I14)</f>
        <v>1.4307695254126774E-2</v>
      </c>
      <c r="L14" s="61">
        <f>IF(COUNT(N14:W14)=0,"",COUNT(N14:W14))</f>
        <v>10</v>
      </c>
      <c r="M14" s="60">
        <f t="shared" ref="M14:M21" si="18">IF(L14="","",SQRT(CV2_^2/L14+M32^2+M$13)*TINV(2*p,f2_))</f>
        <v>1.428717272938441E-2</v>
      </c>
      <c r="N14" s="8">
        <v>33.54</v>
      </c>
      <c r="O14" s="8">
        <v>33.92</v>
      </c>
      <c r="P14" s="8">
        <v>33.35</v>
      </c>
      <c r="Q14" s="8">
        <v>32.49</v>
      </c>
      <c r="R14" s="14">
        <v>33.159999999999997</v>
      </c>
      <c r="S14" s="14">
        <v>33.479999999999997</v>
      </c>
      <c r="T14" s="14">
        <v>32.71</v>
      </c>
      <c r="U14" s="14">
        <v>33.450000000000003</v>
      </c>
      <c r="V14" s="14">
        <v>33.51</v>
      </c>
      <c r="W14" s="15">
        <v>32.57</v>
      </c>
      <c r="X14" s="56">
        <f t="shared" ref="X14:X21" si="19">-F14</f>
        <v>-0.05</v>
      </c>
      <c r="Y14" s="56">
        <f t="shared" ref="Y14:Y21" si="20">-G14</f>
        <v>-0.1</v>
      </c>
      <c r="Z14" s="87">
        <f t="shared" ref="Z14:Z21" si="21">IF(L14="","",J14^2*(L14-1))</f>
        <v>2.0329599999999965</v>
      </c>
    </row>
    <row r="15" spans="1:28" s="81" customFormat="1" ht="12" customHeight="1" x14ac:dyDescent="0.2">
      <c r="A15" s="66">
        <v>1</v>
      </c>
      <c r="B15" s="67">
        <f>IF(B6="","",B6)</f>
        <v>24</v>
      </c>
      <c r="C15" s="68" t="str">
        <f t="shared" si="14"/>
        <v/>
      </c>
      <c r="D15" s="69" t="str">
        <f t="shared" ref="D15:D21" si="22">IF(L15="","",C15-M15)</f>
        <v/>
      </c>
      <c r="E15" s="69" t="str">
        <f t="shared" ref="E15:E21" si="23">IF(L15="","",C15+M15)</f>
        <v/>
      </c>
      <c r="F15" s="70">
        <f>F14</f>
        <v>0.05</v>
      </c>
      <c r="G15" s="70">
        <f>G14</f>
        <v>0.1</v>
      </c>
      <c r="H15" s="71" t="str">
        <f t="shared" si="15"/>
        <v/>
      </c>
      <c r="I15" s="72" t="str">
        <f t="shared" si="16"/>
        <v/>
      </c>
      <c r="J15" s="74" t="str">
        <f t="shared" ref="J15:J21" si="24">IF(L15="","",STDEV(N15:W15))</f>
        <v/>
      </c>
      <c r="K15" s="68" t="str">
        <f t="shared" si="17"/>
        <v/>
      </c>
      <c r="L15" s="73" t="str">
        <f t="shared" ref="L15:L21" si="25">IF(COUNT(N15:W15)=0,"",COUNT(N15:W15))</f>
        <v/>
      </c>
      <c r="M15" s="68" t="str">
        <f t="shared" si="18"/>
        <v/>
      </c>
      <c r="N15" s="10"/>
      <c r="O15" s="10"/>
      <c r="P15" s="10"/>
      <c r="Q15" s="10"/>
      <c r="R15" s="10"/>
      <c r="S15" s="10"/>
      <c r="T15" s="10"/>
      <c r="U15" s="10"/>
      <c r="V15" s="10"/>
      <c r="W15" s="11"/>
      <c r="X15" s="80">
        <f t="shared" si="19"/>
        <v>-0.05</v>
      </c>
      <c r="Y15" s="80">
        <f t="shared" si="20"/>
        <v>-0.1</v>
      </c>
      <c r="Z15" s="88" t="str">
        <f t="shared" si="21"/>
        <v/>
      </c>
    </row>
    <row r="16" spans="1:28" s="81" customFormat="1" ht="12" customHeight="1" x14ac:dyDescent="0.2">
      <c r="A16" s="66">
        <v>2</v>
      </c>
      <c r="B16" s="67">
        <f t="shared" ref="B16:B21" si="26">IF(B7="","",B7)</f>
        <v>48</v>
      </c>
      <c r="C16" s="68" t="str">
        <f t="shared" si="14"/>
        <v/>
      </c>
      <c r="D16" s="69" t="str">
        <f t="shared" si="22"/>
        <v/>
      </c>
      <c r="E16" s="69" t="str">
        <f t="shared" si="23"/>
        <v/>
      </c>
      <c r="F16" s="70">
        <f t="shared" ref="F16:F21" si="27">F15</f>
        <v>0.05</v>
      </c>
      <c r="G16" s="70">
        <f t="shared" ref="G16:G21" si="28">G15</f>
        <v>0.1</v>
      </c>
      <c r="H16" s="71" t="str">
        <f t="shared" si="15"/>
        <v/>
      </c>
      <c r="I16" s="72" t="str">
        <f t="shared" si="16"/>
        <v/>
      </c>
      <c r="J16" s="74" t="str">
        <f t="shared" si="24"/>
        <v/>
      </c>
      <c r="K16" s="68" t="str">
        <f t="shared" si="17"/>
        <v/>
      </c>
      <c r="L16" s="73" t="str">
        <f t="shared" si="25"/>
        <v/>
      </c>
      <c r="M16" s="68" t="str">
        <f t="shared" si="18"/>
        <v/>
      </c>
      <c r="N16" s="10"/>
      <c r="O16" s="10"/>
      <c r="P16" s="10"/>
      <c r="Q16" s="10"/>
      <c r="R16" s="10"/>
      <c r="S16" s="10"/>
      <c r="T16" s="10"/>
      <c r="U16" s="10"/>
      <c r="V16" s="10"/>
      <c r="W16" s="11"/>
      <c r="X16" s="80">
        <f t="shared" si="19"/>
        <v>-0.05</v>
      </c>
      <c r="Y16" s="80">
        <f t="shared" si="20"/>
        <v>-0.1</v>
      </c>
      <c r="Z16" s="88" t="str">
        <f t="shared" si="21"/>
        <v/>
      </c>
    </row>
    <row r="17" spans="1:29" s="81" customFormat="1" ht="12" customHeight="1" x14ac:dyDescent="0.2">
      <c r="A17" s="66">
        <v>3</v>
      </c>
      <c r="B17" s="67">
        <f t="shared" si="26"/>
        <v>72</v>
      </c>
      <c r="C17" s="68">
        <f t="shared" si="14"/>
        <v>1.1409476789692174E-2</v>
      </c>
      <c r="D17" s="69">
        <f t="shared" si="22"/>
        <v>-2.877695939692235E-3</v>
      </c>
      <c r="E17" s="69">
        <f t="shared" si="23"/>
        <v>2.5696649519076582E-2</v>
      </c>
      <c r="F17" s="70">
        <f t="shared" si="27"/>
        <v>0.05</v>
      </c>
      <c r="G17" s="70">
        <f t="shared" si="28"/>
        <v>0.1</v>
      </c>
      <c r="H17" s="71">
        <f t="shared" si="15"/>
        <v>0.37899999999999778</v>
      </c>
      <c r="I17" s="72">
        <f t="shared" si="16"/>
        <v>33.597000000000001</v>
      </c>
      <c r="J17" s="74">
        <f t="shared" si="24"/>
        <v>0.68947725770244817</v>
      </c>
      <c r="K17" s="68">
        <f t="shared" si="17"/>
        <v>2.0521988799668069E-2</v>
      </c>
      <c r="L17" s="73">
        <f t="shared" si="25"/>
        <v>10</v>
      </c>
      <c r="M17" s="68">
        <f t="shared" si="18"/>
        <v>1.428717272938441E-2</v>
      </c>
      <c r="N17" s="10">
        <v>32.9</v>
      </c>
      <c r="O17" s="10">
        <v>33.93</v>
      </c>
      <c r="P17" s="10">
        <v>34.21</v>
      </c>
      <c r="Q17" s="10">
        <v>32.96</v>
      </c>
      <c r="R17" s="10">
        <v>33.24</v>
      </c>
      <c r="S17" s="10">
        <v>33.130000000000003</v>
      </c>
      <c r="T17" s="10">
        <v>33.49</v>
      </c>
      <c r="U17" s="10">
        <v>32.99</v>
      </c>
      <c r="V17" s="10">
        <v>34.96</v>
      </c>
      <c r="W17" s="11">
        <v>34.159999999999997</v>
      </c>
      <c r="X17" s="80">
        <f t="shared" si="19"/>
        <v>-0.05</v>
      </c>
      <c r="Y17" s="80">
        <f t="shared" si="20"/>
        <v>-0.1</v>
      </c>
      <c r="Z17" s="88">
        <f t="shared" si="21"/>
        <v>4.2784099999999929</v>
      </c>
    </row>
    <row r="18" spans="1:29" s="81" customFormat="1" ht="12" customHeight="1" x14ac:dyDescent="0.2">
      <c r="A18" s="66">
        <v>4</v>
      </c>
      <c r="B18" s="67">
        <f t="shared" si="26"/>
        <v>96</v>
      </c>
      <c r="C18" s="68">
        <f t="shared" si="14"/>
        <v>4.2446866156899965E-3</v>
      </c>
      <c r="D18" s="69">
        <f t="shared" si="22"/>
        <v>-1.0042486113694413E-2</v>
      </c>
      <c r="E18" s="69">
        <f t="shared" si="23"/>
        <v>1.8531859345074404E-2</v>
      </c>
      <c r="F18" s="70">
        <f t="shared" si="27"/>
        <v>0.05</v>
      </c>
      <c r="G18" s="70">
        <f t="shared" si="28"/>
        <v>0.1</v>
      </c>
      <c r="H18" s="71">
        <f t="shared" si="15"/>
        <v>0.14099999999999113</v>
      </c>
      <c r="I18" s="72">
        <f t="shared" si="16"/>
        <v>33.358999999999995</v>
      </c>
      <c r="J18" s="74">
        <f t="shared" si="24"/>
        <v>0.68064430260354469</v>
      </c>
      <c r="K18" s="68">
        <f t="shared" si="17"/>
        <v>2.0403618292021489E-2</v>
      </c>
      <c r="L18" s="73">
        <f t="shared" si="25"/>
        <v>10</v>
      </c>
      <c r="M18" s="68">
        <f t="shared" si="18"/>
        <v>1.428717272938441E-2</v>
      </c>
      <c r="N18" s="10">
        <v>34.79</v>
      </c>
      <c r="O18" s="10">
        <v>33.229999999999997</v>
      </c>
      <c r="P18" s="10">
        <v>32.53</v>
      </c>
      <c r="Q18" s="10">
        <v>32.770000000000003</v>
      </c>
      <c r="R18" s="10">
        <v>33.15</v>
      </c>
      <c r="S18" s="10">
        <v>32.97</v>
      </c>
      <c r="T18" s="10">
        <v>33.380000000000003</v>
      </c>
      <c r="U18" s="10">
        <v>34.26</v>
      </c>
      <c r="V18" s="10">
        <v>33.11</v>
      </c>
      <c r="W18" s="11">
        <v>33.4</v>
      </c>
      <c r="X18" s="80">
        <f t="shared" si="19"/>
        <v>-0.05</v>
      </c>
      <c r="Y18" s="80">
        <f t="shared" si="20"/>
        <v>-0.1</v>
      </c>
      <c r="Z18" s="88">
        <f t="shared" si="21"/>
        <v>4.1694899999999917</v>
      </c>
    </row>
    <row r="19" spans="1:29" s="81" customFormat="1" ht="12" customHeight="1" x14ac:dyDescent="0.2">
      <c r="A19" s="66">
        <v>5</v>
      </c>
      <c r="B19" s="67" t="str">
        <f t="shared" si="26"/>
        <v/>
      </c>
      <c r="C19" s="68" t="str">
        <f t="shared" si="14"/>
        <v/>
      </c>
      <c r="D19" s="69" t="str">
        <f t="shared" si="22"/>
        <v/>
      </c>
      <c r="E19" s="69" t="str">
        <f t="shared" si="23"/>
        <v/>
      </c>
      <c r="F19" s="70">
        <f t="shared" si="27"/>
        <v>0.05</v>
      </c>
      <c r="G19" s="70">
        <f t="shared" si="28"/>
        <v>0.1</v>
      </c>
      <c r="H19" s="71" t="str">
        <f t="shared" si="15"/>
        <v/>
      </c>
      <c r="I19" s="72" t="str">
        <f t="shared" si="16"/>
        <v/>
      </c>
      <c r="J19" s="74" t="str">
        <f t="shared" si="24"/>
        <v/>
      </c>
      <c r="K19" s="68" t="str">
        <f t="shared" si="17"/>
        <v/>
      </c>
      <c r="L19" s="73" t="str">
        <f t="shared" si="25"/>
        <v/>
      </c>
      <c r="M19" s="68" t="str">
        <f t="shared" si="18"/>
        <v/>
      </c>
      <c r="N19" s="10"/>
      <c r="O19" s="10"/>
      <c r="P19" s="10"/>
      <c r="Q19" s="10"/>
      <c r="R19" s="10"/>
      <c r="S19" s="10"/>
      <c r="T19" s="10"/>
      <c r="U19" s="10"/>
      <c r="V19" s="10"/>
      <c r="W19" s="11"/>
      <c r="X19" s="80">
        <f t="shared" si="19"/>
        <v>-0.05</v>
      </c>
      <c r="Y19" s="80">
        <f t="shared" si="20"/>
        <v>-0.1</v>
      </c>
      <c r="Z19" s="88" t="str">
        <f t="shared" si="21"/>
        <v/>
      </c>
    </row>
    <row r="20" spans="1:29" s="81" customFormat="1" ht="12" customHeight="1" x14ac:dyDescent="0.2">
      <c r="A20" s="66">
        <v>6</v>
      </c>
      <c r="B20" s="67" t="str">
        <f t="shared" si="26"/>
        <v/>
      </c>
      <c r="C20" s="68" t="str">
        <f t="shared" si="14"/>
        <v/>
      </c>
      <c r="D20" s="69" t="str">
        <f t="shared" si="22"/>
        <v/>
      </c>
      <c r="E20" s="69" t="str">
        <f t="shared" si="23"/>
        <v/>
      </c>
      <c r="F20" s="70">
        <f t="shared" si="27"/>
        <v>0.05</v>
      </c>
      <c r="G20" s="70">
        <f t="shared" si="28"/>
        <v>0.1</v>
      </c>
      <c r="H20" s="71" t="str">
        <f t="shared" si="15"/>
        <v/>
      </c>
      <c r="I20" s="72" t="str">
        <f t="shared" si="16"/>
        <v/>
      </c>
      <c r="J20" s="74" t="str">
        <f t="shared" si="24"/>
        <v/>
      </c>
      <c r="K20" s="68" t="str">
        <f t="shared" si="17"/>
        <v/>
      </c>
      <c r="L20" s="73" t="str">
        <f t="shared" si="25"/>
        <v/>
      </c>
      <c r="M20" s="68" t="str">
        <f t="shared" si="18"/>
        <v/>
      </c>
      <c r="N20" s="10"/>
      <c r="O20" s="10"/>
      <c r="P20" s="10"/>
      <c r="Q20" s="10"/>
      <c r="R20" s="10"/>
      <c r="S20" s="10"/>
      <c r="T20" s="10"/>
      <c r="U20" s="10"/>
      <c r="V20" s="10"/>
      <c r="W20" s="11"/>
      <c r="X20" s="80">
        <f t="shared" si="19"/>
        <v>-0.05</v>
      </c>
      <c r="Y20" s="80">
        <f t="shared" si="20"/>
        <v>-0.1</v>
      </c>
      <c r="Z20" s="88" t="str">
        <f t="shared" si="21"/>
        <v/>
      </c>
    </row>
    <row r="21" spans="1:29" s="81" customFormat="1" ht="12" customHeight="1" thickBot="1" x14ac:dyDescent="0.25">
      <c r="A21" s="66">
        <v>7</v>
      </c>
      <c r="B21" s="67" t="str">
        <f t="shared" si="26"/>
        <v/>
      </c>
      <c r="C21" s="68" t="str">
        <f t="shared" si="14"/>
        <v/>
      </c>
      <c r="D21" s="69" t="str">
        <f t="shared" si="22"/>
        <v/>
      </c>
      <c r="E21" s="69" t="str">
        <f t="shared" si="23"/>
        <v/>
      </c>
      <c r="F21" s="75">
        <f t="shared" si="27"/>
        <v>0.05</v>
      </c>
      <c r="G21" s="75">
        <f t="shared" si="28"/>
        <v>0.1</v>
      </c>
      <c r="H21" s="71" t="str">
        <f t="shared" si="15"/>
        <v/>
      </c>
      <c r="I21" s="94" t="str">
        <f t="shared" si="16"/>
        <v/>
      </c>
      <c r="J21" s="95" t="str">
        <f t="shared" si="24"/>
        <v/>
      </c>
      <c r="K21" s="68" t="str">
        <f t="shared" si="17"/>
        <v/>
      </c>
      <c r="L21" s="73" t="str">
        <f t="shared" si="25"/>
        <v/>
      </c>
      <c r="M21" s="68" t="str">
        <f t="shared" si="18"/>
        <v/>
      </c>
      <c r="N21" s="12"/>
      <c r="O21" s="12"/>
      <c r="P21" s="12"/>
      <c r="Q21" s="12"/>
      <c r="R21" s="12"/>
      <c r="S21" s="12"/>
      <c r="T21" s="12"/>
      <c r="U21" s="12"/>
      <c r="V21" s="12"/>
      <c r="W21" s="13"/>
      <c r="X21" s="80">
        <f t="shared" si="19"/>
        <v>-0.05</v>
      </c>
      <c r="Y21" s="80">
        <f t="shared" si="20"/>
        <v>-0.1</v>
      </c>
      <c r="Z21" s="88" t="str">
        <f t="shared" si="21"/>
        <v/>
      </c>
    </row>
    <row r="22" spans="1:29" x14ac:dyDescent="0.2">
      <c r="A22" s="175" t="s">
        <v>3</v>
      </c>
      <c r="B22" s="176"/>
      <c r="C22" s="176"/>
      <c r="D22" s="176"/>
      <c r="E22" s="176"/>
      <c r="F22" s="176"/>
      <c r="G22" s="176"/>
      <c r="H22" s="176"/>
      <c r="I22" s="177"/>
      <c r="J22" s="91">
        <f>IF(L22=0,"",SQRT(SUM(Z23:Z30)/L22))</f>
        <v>0.48918109954100636</v>
      </c>
      <c r="K22" s="42">
        <f>IF(L22=0,"",J22/M3_)</f>
        <v>2.9408506645485534E-2</v>
      </c>
      <c r="L22" s="43">
        <f>SUM(L23:L30)-COUNT(L23:L30)</f>
        <v>27</v>
      </c>
      <c r="M22" s="41">
        <f>IF(L22=0,"",CV3_^2/L23+uco^2)</f>
        <v>8.6486026311756686E-5</v>
      </c>
      <c r="N22" s="193"/>
      <c r="O22" s="194"/>
      <c r="P22" s="194"/>
      <c r="Q22" s="194"/>
      <c r="R22" s="194"/>
      <c r="S22" s="194"/>
      <c r="T22" s="194"/>
      <c r="U22" s="194"/>
      <c r="V22" s="194"/>
      <c r="W22" s="195"/>
      <c r="X22" s="56"/>
      <c r="Y22" s="56"/>
      <c r="Z22" s="20"/>
      <c r="AA22" s="20"/>
      <c r="AB22" s="20"/>
    </row>
    <row r="23" spans="1:29" s="22" customFormat="1" ht="12" customHeight="1" x14ac:dyDescent="0.2">
      <c r="A23" s="58">
        <v>0</v>
      </c>
      <c r="B23" s="59">
        <f>B14</f>
        <v>0</v>
      </c>
      <c r="C23" s="60">
        <f t="shared" ref="C23:C30" si="29">IF(L23="","",I23/M3_-1)</f>
        <v>0</v>
      </c>
      <c r="D23" s="61"/>
      <c r="E23" s="61"/>
      <c r="F23" s="62">
        <f>F12</f>
        <v>0.05</v>
      </c>
      <c r="G23" s="62">
        <f>G12</f>
        <v>0.1</v>
      </c>
      <c r="H23" s="63">
        <f t="shared" ref="H23:H30" si="30">IF(L23="","",I23-M3_)</f>
        <v>0</v>
      </c>
      <c r="I23" s="64">
        <f t="shared" ref="I23:I30" si="31">IF(L23="","",AVERAGE(N23:W23)*Mc/I32)</f>
        <v>16.634</v>
      </c>
      <c r="J23" s="65">
        <f>IF(L23="","",STDEV(N23:W23))</f>
        <v>0.39721810409675712</v>
      </c>
      <c r="K23" s="60">
        <f t="shared" ref="K23:K30" si="32">IF(L23="","",J23/I23)</f>
        <v>2.3879890831835823E-2</v>
      </c>
      <c r="L23" s="61">
        <f>IF(COUNT(N23:W23)=0,"",COUNT(N23:W23))</f>
        <v>10</v>
      </c>
      <c r="M23" s="60">
        <f t="shared" ref="M23:M30" si="33">IF(L23="","",SQRT(CV3_^2/L23+M32^2+M$22)*TINV(2*p,f3_))</f>
        <v>2.2401452048522355E-2</v>
      </c>
      <c r="N23" s="8">
        <v>17.36</v>
      </c>
      <c r="O23" s="8">
        <v>16.260000000000002</v>
      </c>
      <c r="P23" s="8">
        <v>16.29</v>
      </c>
      <c r="Q23" s="8">
        <v>16.61</v>
      </c>
      <c r="R23" s="14">
        <v>16.95</v>
      </c>
      <c r="S23" s="14">
        <v>16.059999999999999</v>
      </c>
      <c r="T23" s="14">
        <v>16.78</v>
      </c>
      <c r="U23" s="14">
        <v>17.02</v>
      </c>
      <c r="V23" s="14">
        <v>16.48</v>
      </c>
      <c r="W23" s="15">
        <v>16.53</v>
      </c>
      <c r="X23" s="56">
        <f t="shared" ref="X23:X30" si="34">-F23</f>
        <v>-0.05</v>
      </c>
      <c r="Y23" s="56">
        <f t="shared" ref="Y23:Y30" si="35">-G23</f>
        <v>-0.1</v>
      </c>
      <c r="Z23" s="87">
        <f t="shared" ref="Z23:Z30" si="36">IF(L23="","",J23^2*(L23-1))</f>
        <v>1.4200399999999997</v>
      </c>
    </row>
    <row r="24" spans="1:29" s="81" customFormat="1" ht="12" customHeight="1" x14ac:dyDescent="0.2">
      <c r="A24" s="66">
        <v>1</v>
      </c>
      <c r="B24" s="67">
        <f>IF(B15="","",B15)</f>
        <v>24</v>
      </c>
      <c r="C24" s="68" t="str">
        <f t="shared" si="29"/>
        <v/>
      </c>
      <c r="D24" s="69" t="str">
        <f t="shared" ref="D24:D30" si="37">IF(L24="","",C24-M24)</f>
        <v/>
      </c>
      <c r="E24" s="69" t="str">
        <f t="shared" ref="E24:E30" si="38">IF(L24="","",C24+M24)</f>
        <v/>
      </c>
      <c r="F24" s="70">
        <f>F23</f>
        <v>0.05</v>
      </c>
      <c r="G24" s="70">
        <f>G23</f>
        <v>0.1</v>
      </c>
      <c r="H24" s="71" t="str">
        <f t="shared" si="30"/>
        <v/>
      </c>
      <c r="I24" s="64" t="str">
        <f t="shared" si="31"/>
        <v/>
      </c>
      <c r="J24" s="74" t="str">
        <f t="shared" ref="J24:J30" si="39">IF(L24="","",STDEV(N24:W24))</f>
        <v/>
      </c>
      <c r="K24" s="68" t="str">
        <f t="shared" si="32"/>
        <v/>
      </c>
      <c r="L24" s="73" t="str">
        <f t="shared" ref="L24:L30" si="40">IF(COUNT(N24:W24)=0,"",COUNT(N24:W24))</f>
        <v/>
      </c>
      <c r="M24" s="60" t="str">
        <f t="shared" si="33"/>
        <v/>
      </c>
      <c r="N24" s="10"/>
      <c r="O24" s="10"/>
      <c r="P24" s="10"/>
      <c r="Q24" s="10"/>
      <c r="R24" s="10"/>
      <c r="S24" s="10"/>
      <c r="T24" s="10"/>
      <c r="U24" s="10"/>
      <c r="V24" s="10"/>
      <c r="W24" s="11"/>
      <c r="X24" s="80">
        <f t="shared" si="34"/>
        <v>-0.05</v>
      </c>
      <c r="Y24" s="80">
        <f t="shared" si="35"/>
        <v>-0.1</v>
      </c>
      <c r="Z24" s="88" t="str">
        <f t="shared" si="36"/>
        <v/>
      </c>
    </row>
    <row r="25" spans="1:29" s="81" customFormat="1" ht="12" customHeight="1" x14ac:dyDescent="0.2">
      <c r="A25" s="66">
        <v>2</v>
      </c>
      <c r="B25" s="67">
        <f t="shared" ref="B25:B30" si="41">IF(B16="","",B16)</f>
        <v>48</v>
      </c>
      <c r="C25" s="68" t="str">
        <f t="shared" si="29"/>
        <v/>
      </c>
      <c r="D25" s="69" t="str">
        <f t="shared" si="37"/>
        <v/>
      </c>
      <c r="E25" s="69" t="str">
        <f t="shared" si="38"/>
        <v/>
      </c>
      <c r="F25" s="70">
        <f t="shared" ref="F25:F30" si="42">F24</f>
        <v>0.05</v>
      </c>
      <c r="G25" s="70">
        <f t="shared" ref="G25:G30" si="43">G24</f>
        <v>0.1</v>
      </c>
      <c r="H25" s="71" t="str">
        <f t="shared" si="30"/>
        <v/>
      </c>
      <c r="I25" s="64" t="str">
        <f t="shared" si="31"/>
        <v/>
      </c>
      <c r="J25" s="74" t="str">
        <f t="shared" si="39"/>
        <v/>
      </c>
      <c r="K25" s="68" t="str">
        <f t="shared" si="32"/>
        <v/>
      </c>
      <c r="L25" s="73" t="str">
        <f t="shared" si="40"/>
        <v/>
      </c>
      <c r="M25" s="60" t="str">
        <f t="shared" si="33"/>
        <v/>
      </c>
      <c r="N25" s="10"/>
      <c r="O25" s="10"/>
      <c r="P25" s="10"/>
      <c r="Q25" s="10"/>
      <c r="R25" s="10"/>
      <c r="S25" s="10"/>
      <c r="T25" s="10"/>
      <c r="U25" s="10"/>
      <c r="V25" s="10"/>
      <c r="W25" s="11"/>
      <c r="X25" s="80">
        <f t="shared" si="34"/>
        <v>-0.05</v>
      </c>
      <c r="Y25" s="80">
        <f t="shared" si="35"/>
        <v>-0.1</v>
      </c>
      <c r="Z25" s="88" t="str">
        <f t="shared" si="36"/>
        <v/>
      </c>
    </row>
    <row r="26" spans="1:29" s="81" customFormat="1" ht="12" customHeight="1" x14ac:dyDescent="0.2">
      <c r="A26" s="66">
        <v>3</v>
      </c>
      <c r="B26" s="67">
        <f t="shared" si="41"/>
        <v>72</v>
      </c>
      <c r="C26" s="68">
        <f t="shared" si="29"/>
        <v>4.5689551520979865E-3</v>
      </c>
      <c r="D26" s="69">
        <f t="shared" si="37"/>
        <v>-1.7832496896424369E-2</v>
      </c>
      <c r="E26" s="69">
        <f t="shared" si="38"/>
        <v>2.6970407200620342E-2</v>
      </c>
      <c r="F26" s="70">
        <f t="shared" si="42"/>
        <v>0.05</v>
      </c>
      <c r="G26" s="70">
        <f t="shared" si="43"/>
        <v>0.1</v>
      </c>
      <c r="H26" s="71">
        <f t="shared" si="30"/>
        <v>7.5999999999996959E-2</v>
      </c>
      <c r="I26" s="64">
        <f t="shared" si="31"/>
        <v>16.709999999999997</v>
      </c>
      <c r="J26" s="74">
        <f t="shared" si="39"/>
        <v>0.65752059536818508</v>
      </c>
      <c r="K26" s="68">
        <f t="shared" si="32"/>
        <v>3.9348928507970386E-2</v>
      </c>
      <c r="L26" s="73">
        <f t="shared" si="40"/>
        <v>10</v>
      </c>
      <c r="M26" s="60">
        <f t="shared" si="33"/>
        <v>2.2401452048522355E-2</v>
      </c>
      <c r="N26" s="10">
        <v>16.79</v>
      </c>
      <c r="O26" s="10">
        <v>17.38</v>
      </c>
      <c r="P26" s="10">
        <v>15.22</v>
      </c>
      <c r="Q26" s="10">
        <v>16.91</v>
      </c>
      <c r="R26" s="10">
        <v>16.91</v>
      </c>
      <c r="S26" s="10">
        <v>16.18</v>
      </c>
      <c r="T26" s="10">
        <v>16.989999999999998</v>
      </c>
      <c r="U26" s="10">
        <v>17.559999999999999</v>
      </c>
      <c r="V26" s="10">
        <v>16.48</v>
      </c>
      <c r="W26" s="11">
        <v>16.68</v>
      </c>
      <c r="X26" s="80">
        <f t="shared" si="34"/>
        <v>-0.05</v>
      </c>
      <c r="Y26" s="80">
        <f t="shared" si="35"/>
        <v>-0.1</v>
      </c>
      <c r="Z26" s="88">
        <f t="shared" si="36"/>
        <v>3.8909999999999929</v>
      </c>
    </row>
    <row r="27" spans="1:29" s="81" customFormat="1" ht="12" customHeight="1" x14ac:dyDescent="0.2">
      <c r="A27" s="66">
        <v>4</v>
      </c>
      <c r="B27" s="67">
        <f t="shared" si="41"/>
        <v>96</v>
      </c>
      <c r="C27" s="68">
        <f t="shared" si="29"/>
        <v>-3.066009378381529E-3</v>
      </c>
      <c r="D27" s="69">
        <f t="shared" si="37"/>
        <v>-2.5467461426903884E-2</v>
      </c>
      <c r="E27" s="69">
        <f t="shared" si="38"/>
        <v>1.9335442670140826E-2</v>
      </c>
      <c r="F27" s="70">
        <f t="shared" si="42"/>
        <v>0.05</v>
      </c>
      <c r="G27" s="70">
        <f t="shared" si="43"/>
        <v>0.1</v>
      </c>
      <c r="H27" s="71">
        <f t="shared" si="30"/>
        <v>-5.099999999999838E-2</v>
      </c>
      <c r="I27" s="64">
        <f t="shared" si="31"/>
        <v>16.583000000000002</v>
      </c>
      <c r="J27" s="74">
        <f t="shared" si="39"/>
        <v>0.35746173066342246</v>
      </c>
      <c r="K27" s="68">
        <f t="shared" si="32"/>
        <v>2.1555914530749707E-2</v>
      </c>
      <c r="L27" s="73">
        <f t="shared" si="40"/>
        <v>10</v>
      </c>
      <c r="M27" s="60">
        <f t="shared" si="33"/>
        <v>2.2401452048522355E-2</v>
      </c>
      <c r="N27" s="10">
        <v>17.21</v>
      </c>
      <c r="O27" s="10">
        <v>16.55</v>
      </c>
      <c r="P27" s="10">
        <v>16.32</v>
      </c>
      <c r="Q27" s="10">
        <v>16.64</v>
      </c>
      <c r="R27" s="10">
        <v>16.329999999999998</v>
      </c>
      <c r="S27" s="10">
        <v>16.82</v>
      </c>
      <c r="T27" s="10">
        <v>16.43</v>
      </c>
      <c r="U27" s="10">
        <v>16.66</v>
      </c>
      <c r="V27" s="10">
        <v>15.94</v>
      </c>
      <c r="W27" s="11">
        <v>16.93</v>
      </c>
      <c r="X27" s="80">
        <f t="shared" si="34"/>
        <v>-0.05</v>
      </c>
      <c r="Y27" s="80">
        <f t="shared" si="35"/>
        <v>-0.1</v>
      </c>
      <c r="Z27" s="88">
        <f t="shared" si="36"/>
        <v>1.1500100000000026</v>
      </c>
    </row>
    <row r="28" spans="1:29" s="81" customFormat="1" ht="12" customHeight="1" x14ac:dyDescent="0.2">
      <c r="A28" s="66">
        <v>5</v>
      </c>
      <c r="B28" s="67" t="str">
        <f t="shared" si="41"/>
        <v/>
      </c>
      <c r="C28" s="68" t="str">
        <f t="shared" si="29"/>
        <v/>
      </c>
      <c r="D28" s="69" t="str">
        <f t="shared" si="37"/>
        <v/>
      </c>
      <c r="E28" s="69" t="str">
        <f t="shared" si="38"/>
        <v/>
      </c>
      <c r="F28" s="70">
        <f t="shared" si="42"/>
        <v>0.05</v>
      </c>
      <c r="G28" s="70">
        <f t="shared" si="43"/>
        <v>0.1</v>
      </c>
      <c r="H28" s="71" t="str">
        <f t="shared" si="30"/>
        <v/>
      </c>
      <c r="I28" s="64" t="str">
        <f t="shared" si="31"/>
        <v/>
      </c>
      <c r="J28" s="74" t="str">
        <f t="shared" si="39"/>
        <v/>
      </c>
      <c r="K28" s="68" t="str">
        <f t="shared" si="32"/>
        <v/>
      </c>
      <c r="L28" s="73" t="str">
        <f t="shared" si="40"/>
        <v/>
      </c>
      <c r="M28" s="60" t="str">
        <f t="shared" si="33"/>
        <v/>
      </c>
      <c r="N28" s="10"/>
      <c r="O28" s="10"/>
      <c r="P28" s="10"/>
      <c r="Q28" s="10"/>
      <c r="R28" s="10"/>
      <c r="S28" s="10"/>
      <c r="T28" s="10"/>
      <c r="U28" s="10"/>
      <c r="V28" s="10"/>
      <c r="W28" s="11"/>
      <c r="X28" s="80">
        <f t="shared" si="34"/>
        <v>-0.05</v>
      </c>
      <c r="Y28" s="80">
        <f t="shared" si="35"/>
        <v>-0.1</v>
      </c>
      <c r="Z28" s="88" t="str">
        <f t="shared" si="36"/>
        <v/>
      </c>
    </row>
    <row r="29" spans="1:29" s="81" customFormat="1" ht="12" customHeight="1" x14ac:dyDescent="0.2">
      <c r="A29" s="66">
        <v>6</v>
      </c>
      <c r="B29" s="67" t="str">
        <f t="shared" si="41"/>
        <v/>
      </c>
      <c r="C29" s="68" t="str">
        <f t="shared" si="29"/>
        <v/>
      </c>
      <c r="D29" s="69" t="str">
        <f t="shared" si="37"/>
        <v/>
      </c>
      <c r="E29" s="69" t="str">
        <f t="shared" si="38"/>
        <v/>
      </c>
      <c r="F29" s="70">
        <f t="shared" si="42"/>
        <v>0.05</v>
      </c>
      <c r="G29" s="70">
        <f t="shared" si="43"/>
        <v>0.1</v>
      </c>
      <c r="H29" s="71" t="str">
        <f t="shared" si="30"/>
        <v/>
      </c>
      <c r="I29" s="64" t="str">
        <f t="shared" si="31"/>
        <v/>
      </c>
      <c r="J29" s="74" t="str">
        <f t="shared" si="39"/>
        <v/>
      </c>
      <c r="K29" s="68" t="str">
        <f t="shared" si="32"/>
        <v/>
      </c>
      <c r="L29" s="73" t="str">
        <f t="shared" si="40"/>
        <v/>
      </c>
      <c r="M29" s="60" t="str">
        <f t="shared" si="33"/>
        <v/>
      </c>
      <c r="N29" s="10"/>
      <c r="O29" s="10"/>
      <c r="P29" s="10"/>
      <c r="Q29" s="10"/>
      <c r="R29" s="10"/>
      <c r="S29" s="10"/>
      <c r="T29" s="10"/>
      <c r="U29" s="10"/>
      <c r="V29" s="10"/>
      <c r="W29" s="11"/>
      <c r="X29" s="80">
        <f t="shared" si="34"/>
        <v>-0.05</v>
      </c>
      <c r="Y29" s="80">
        <f t="shared" si="35"/>
        <v>-0.1</v>
      </c>
      <c r="Z29" s="88" t="str">
        <f t="shared" si="36"/>
        <v/>
      </c>
    </row>
    <row r="30" spans="1:29" s="81" customFormat="1" ht="12" customHeight="1" thickBot="1" x14ac:dyDescent="0.25">
      <c r="A30" s="66">
        <v>7</v>
      </c>
      <c r="B30" s="67" t="str">
        <f t="shared" si="41"/>
        <v/>
      </c>
      <c r="C30" s="68" t="str">
        <f t="shared" si="29"/>
        <v/>
      </c>
      <c r="D30" s="69" t="str">
        <f t="shared" si="37"/>
        <v/>
      </c>
      <c r="E30" s="69" t="str">
        <f t="shared" si="38"/>
        <v/>
      </c>
      <c r="F30" s="75">
        <f t="shared" si="42"/>
        <v>0.05</v>
      </c>
      <c r="G30" s="75">
        <f t="shared" si="43"/>
        <v>0.1</v>
      </c>
      <c r="H30" s="96" t="str">
        <f t="shared" si="30"/>
        <v/>
      </c>
      <c r="I30" s="97" t="str">
        <f t="shared" si="31"/>
        <v/>
      </c>
      <c r="J30" s="95" t="str">
        <f t="shared" si="39"/>
        <v/>
      </c>
      <c r="K30" s="98" t="str">
        <f t="shared" si="32"/>
        <v/>
      </c>
      <c r="L30" s="89" t="str">
        <f t="shared" si="40"/>
        <v/>
      </c>
      <c r="M30" s="99" t="str">
        <f t="shared" si="33"/>
        <v/>
      </c>
      <c r="N30" s="12"/>
      <c r="O30" s="12"/>
      <c r="P30" s="12"/>
      <c r="Q30" s="12"/>
      <c r="R30" s="12"/>
      <c r="S30" s="12"/>
      <c r="T30" s="12"/>
      <c r="U30" s="12"/>
      <c r="V30" s="12"/>
      <c r="W30" s="13"/>
      <c r="X30" s="80">
        <f t="shared" si="34"/>
        <v>-0.05</v>
      </c>
      <c r="Y30" s="80">
        <f t="shared" si="35"/>
        <v>-0.1</v>
      </c>
      <c r="Z30" s="88" t="str">
        <f t="shared" si="36"/>
        <v/>
      </c>
    </row>
    <row r="31" spans="1:29" x14ac:dyDescent="0.2">
      <c r="A31" s="178" t="s">
        <v>23</v>
      </c>
      <c r="B31" s="179"/>
      <c r="C31" s="179"/>
      <c r="D31" s="179"/>
      <c r="E31" s="179"/>
      <c r="F31" s="179"/>
      <c r="G31" s="180"/>
      <c r="H31" s="181"/>
      <c r="I31" s="82">
        <f>AVERAGE(I32:I39)</f>
        <v>1</v>
      </c>
      <c r="J31" s="84">
        <f>IF(L31=0,0,SQRT(SUM(Z32:Z39)/L31))</f>
        <v>0</v>
      </c>
      <c r="K31" s="31">
        <f>J31/Mc</f>
        <v>0</v>
      </c>
      <c r="L31" s="33">
        <f>SUM(L32:L39)-COUNT(L32:L39)</f>
        <v>0</v>
      </c>
      <c r="M31" s="32">
        <f>IF(L31=0,0,CVc/SQRT(L32))</f>
        <v>0</v>
      </c>
      <c r="N31" s="189"/>
      <c r="O31" s="190"/>
      <c r="P31" s="190"/>
      <c r="Q31" s="190"/>
      <c r="R31" s="191"/>
      <c r="S31" s="191"/>
      <c r="T31" s="191"/>
      <c r="U31" s="191"/>
      <c r="V31" s="191"/>
      <c r="W31" s="192"/>
      <c r="X31" s="57"/>
      <c r="Y31" s="57"/>
    </row>
    <row r="32" spans="1:29" s="22" customFormat="1" ht="11.25" customHeight="1" x14ac:dyDescent="0.2">
      <c r="A32" s="58">
        <v>0</v>
      </c>
      <c r="B32" s="76">
        <f>B14</f>
        <v>0</v>
      </c>
      <c r="C32" s="167" t="s">
        <v>29</v>
      </c>
      <c r="D32" s="168"/>
      <c r="E32" s="168"/>
      <c r="F32" s="168"/>
      <c r="G32" s="168"/>
      <c r="H32" s="169"/>
      <c r="I32" s="54">
        <f>IF(L$31=0,1,IF(L32="","",AVERAGE(N32:W32)))</f>
        <v>1</v>
      </c>
      <c r="J32" s="52" t="str">
        <f>IF(L32="","",IF(L32&gt;1,STDEV(N32:W32),0))</f>
        <v/>
      </c>
      <c r="K32" s="24" t="str">
        <f t="shared" ref="K32:K39" si="44">IF(L32="","",J32/I32)</f>
        <v/>
      </c>
      <c r="L32" s="25" t="str">
        <f>IF(COUNT(N32:W32)=0,"",COUNT(N32:W32))</f>
        <v/>
      </c>
      <c r="M32" s="24">
        <f>IF(L32="",0,CVc/SQRT(L32))</f>
        <v>0</v>
      </c>
      <c r="N32" s="14"/>
      <c r="O32" s="14"/>
      <c r="P32" s="14"/>
      <c r="Q32" s="14"/>
      <c r="R32" s="14"/>
      <c r="S32" s="14"/>
      <c r="T32" s="14"/>
      <c r="U32" s="14"/>
      <c r="V32" s="14"/>
      <c r="W32" s="9"/>
      <c r="X32" s="20"/>
      <c r="Y32" s="20"/>
      <c r="Z32" s="85" t="str">
        <f t="shared" ref="Z32:Z39" si="45">IF(L32="","",J32^2*(L32-1))</f>
        <v/>
      </c>
      <c r="AA32" s="20"/>
      <c r="AB32" s="20"/>
      <c r="AC32" s="20"/>
    </row>
    <row r="33" spans="1:29" ht="11.25" customHeight="1" x14ac:dyDescent="0.2">
      <c r="A33" s="66">
        <v>1</v>
      </c>
      <c r="B33" s="77">
        <f t="shared" ref="B33:B39" si="46">B15</f>
        <v>24</v>
      </c>
      <c r="C33" s="170"/>
      <c r="D33" s="171"/>
      <c r="E33" s="171"/>
      <c r="F33" s="171"/>
      <c r="G33" s="171"/>
      <c r="H33" s="169"/>
      <c r="I33" s="55">
        <f t="shared" ref="I33:I39" si="47">IF(L$31=0,1,IF(L33="","",AVERAGE(N33:W33)))</f>
        <v>1</v>
      </c>
      <c r="J33" s="53" t="str">
        <f t="shared" ref="J33:J39" si="48">IF(L33="","",IF(L33&gt;1,STDEV(N33:W33),0))</f>
        <v/>
      </c>
      <c r="K33" s="27" t="str">
        <f t="shared" si="44"/>
        <v/>
      </c>
      <c r="L33" s="29" t="str">
        <f t="shared" ref="L33:L39" si="49">IF(COUNT(N33:W33)=0,"",COUNT(N33:W33))</f>
        <v/>
      </c>
      <c r="M33" s="27">
        <f>IF(L33="",0,CVc/SQRT(L33))</f>
        <v>0</v>
      </c>
      <c r="N33" s="10"/>
      <c r="O33" s="10"/>
      <c r="P33" s="10"/>
      <c r="Q33" s="10"/>
      <c r="R33" s="10"/>
      <c r="S33" s="10"/>
      <c r="T33" s="10"/>
      <c r="U33" s="10"/>
      <c r="V33" s="10"/>
      <c r="W33" s="11"/>
      <c r="X33" s="17"/>
      <c r="Y33" s="17"/>
      <c r="Z33" s="86" t="str">
        <f t="shared" si="45"/>
        <v/>
      </c>
      <c r="AA33" s="17"/>
      <c r="AB33" s="17"/>
      <c r="AC33" s="17"/>
    </row>
    <row r="34" spans="1:29" ht="11.25" customHeight="1" x14ac:dyDescent="0.2">
      <c r="A34" s="66">
        <v>2</v>
      </c>
      <c r="B34" s="77">
        <f t="shared" si="46"/>
        <v>48</v>
      </c>
      <c r="C34" s="170"/>
      <c r="D34" s="171"/>
      <c r="E34" s="171"/>
      <c r="F34" s="171"/>
      <c r="G34" s="171"/>
      <c r="H34" s="169"/>
      <c r="I34" s="55">
        <f t="shared" si="47"/>
        <v>1</v>
      </c>
      <c r="J34" s="53" t="str">
        <f t="shared" si="48"/>
        <v/>
      </c>
      <c r="K34" s="27" t="str">
        <f t="shared" si="44"/>
        <v/>
      </c>
      <c r="L34" s="29" t="str">
        <f t="shared" si="49"/>
        <v/>
      </c>
      <c r="M34" s="27">
        <f t="shared" ref="M34:M39" si="50">IF(L34="",0,CVc/SQRT(L34))</f>
        <v>0</v>
      </c>
      <c r="N34" s="10"/>
      <c r="O34" s="10"/>
      <c r="P34" s="10"/>
      <c r="Q34" s="10"/>
      <c r="R34" s="10"/>
      <c r="S34" s="10"/>
      <c r="T34" s="10"/>
      <c r="U34" s="10"/>
      <c r="V34" s="10"/>
      <c r="W34" s="11"/>
      <c r="X34" s="17"/>
      <c r="Y34" s="17"/>
      <c r="Z34" s="86" t="str">
        <f t="shared" si="45"/>
        <v/>
      </c>
      <c r="AA34" s="17"/>
      <c r="AB34" s="17"/>
      <c r="AC34" s="17"/>
    </row>
    <row r="35" spans="1:29" ht="11.25" customHeight="1" x14ac:dyDescent="0.2">
      <c r="A35" s="66">
        <v>3</v>
      </c>
      <c r="B35" s="77">
        <f t="shared" si="46"/>
        <v>72</v>
      </c>
      <c r="C35" s="170"/>
      <c r="D35" s="171"/>
      <c r="E35" s="171"/>
      <c r="F35" s="171"/>
      <c r="G35" s="171"/>
      <c r="H35" s="169"/>
      <c r="I35" s="55">
        <f t="shared" si="47"/>
        <v>1</v>
      </c>
      <c r="J35" s="53" t="str">
        <f t="shared" si="48"/>
        <v/>
      </c>
      <c r="K35" s="27" t="str">
        <f t="shared" si="44"/>
        <v/>
      </c>
      <c r="L35" s="29" t="str">
        <f t="shared" si="49"/>
        <v/>
      </c>
      <c r="M35" s="27">
        <f t="shared" si="50"/>
        <v>0</v>
      </c>
      <c r="N35" s="10"/>
      <c r="O35" s="10"/>
      <c r="P35" s="10"/>
      <c r="Q35" s="10"/>
      <c r="R35" s="10"/>
      <c r="S35" s="10"/>
      <c r="T35" s="10"/>
      <c r="U35" s="10"/>
      <c r="V35" s="10"/>
      <c r="W35" s="11"/>
      <c r="X35" s="17"/>
      <c r="Y35" s="17"/>
      <c r="Z35" s="86" t="str">
        <f t="shared" si="45"/>
        <v/>
      </c>
      <c r="AA35" s="17"/>
      <c r="AB35" s="17"/>
      <c r="AC35" s="17"/>
    </row>
    <row r="36" spans="1:29" ht="11.25" customHeight="1" x14ac:dyDescent="0.2">
      <c r="A36" s="66">
        <v>4</v>
      </c>
      <c r="B36" s="77">
        <f t="shared" si="46"/>
        <v>96</v>
      </c>
      <c r="C36" s="170"/>
      <c r="D36" s="171"/>
      <c r="E36" s="171"/>
      <c r="F36" s="171"/>
      <c r="G36" s="171"/>
      <c r="H36" s="169"/>
      <c r="I36" s="55">
        <f t="shared" si="47"/>
        <v>1</v>
      </c>
      <c r="J36" s="53" t="str">
        <f t="shared" si="48"/>
        <v/>
      </c>
      <c r="K36" s="27" t="str">
        <f t="shared" si="44"/>
        <v/>
      </c>
      <c r="L36" s="29" t="str">
        <f t="shared" si="49"/>
        <v/>
      </c>
      <c r="M36" s="27">
        <f t="shared" si="50"/>
        <v>0</v>
      </c>
      <c r="N36" s="10"/>
      <c r="O36" s="10"/>
      <c r="P36" s="10"/>
      <c r="Q36" s="10"/>
      <c r="R36" s="10"/>
      <c r="S36" s="10"/>
      <c r="T36" s="10"/>
      <c r="U36" s="10"/>
      <c r="V36" s="10"/>
      <c r="W36" s="11"/>
      <c r="X36" s="17"/>
      <c r="Y36" s="17"/>
      <c r="Z36" s="86" t="str">
        <f t="shared" si="45"/>
        <v/>
      </c>
      <c r="AA36" s="17"/>
      <c r="AB36" s="17"/>
      <c r="AC36" s="17"/>
    </row>
    <row r="37" spans="1:29" ht="11.25" customHeight="1" x14ac:dyDescent="0.2">
      <c r="A37" s="66">
        <v>5</v>
      </c>
      <c r="B37" s="77" t="str">
        <f t="shared" si="46"/>
        <v/>
      </c>
      <c r="C37" s="170"/>
      <c r="D37" s="171"/>
      <c r="E37" s="171"/>
      <c r="F37" s="171"/>
      <c r="G37" s="171"/>
      <c r="H37" s="169"/>
      <c r="I37" s="55">
        <f t="shared" si="47"/>
        <v>1</v>
      </c>
      <c r="J37" s="53" t="str">
        <f t="shared" si="48"/>
        <v/>
      </c>
      <c r="K37" s="27" t="str">
        <f t="shared" si="44"/>
        <v/>
      </c>
      <c r="L37" s="29" t="str">
        <f t="shared" si="49"/>
        <v/>
      </c>
      <c r="M37" s="27">
        <f t="shared" si="50"/>
        <v>0</v>
      </c>
      <c r="N37" s="10"/>
      <c r="O37" s="10"/>
      <c r="P37" s="10"/>
      <c r="Q37" s="10"/>
      <c r="R37" s="10"/>
      <c r="S37" s="10"/>
      <c r="T37" s="10"/>
      <c r="U37" s="10"/>
      <c r="V37" s="10"/>
      <c r="W37" s="11"/>
      <c r="X37" s="17"/>
      <c r="Y37" s="17"/>
      <c r="Z37" s="86" t="str">
        <f t="shared" si="45"/>
        <v/>
      </c>
      <c r="AA37" s="17"/>
      <c r="AB37" s="17"/>
      <c r="AC37" s="17"/>
    </row>
    <row r="38" spans="1:29" ht="11.25" customHeight="1" x14ac:dyDescent="0.2">
      <c r="A38" s="66">
        <v>6</v>
      </c>
      <c r="B38" s="77" t="str">
        <f t="shared" si="46"/>
        <v/>
      </c>
      <c r="C38" s="170"/>
      <c r="D38" s="171"/>
      <c r="E38" s="171"/>
      <c r="F38" s="171"/>
      <c r="G38" s="171"/>
      <c r="H38" s="169"/>
      <c r="I38" s="55">
        <f t="shared" si="47"/>
        <v>1</v>
      </c>
      <c r="J38" s="53" t="str">
        <f t="shared" si="48"/>
        <v/>
      </c>
      <c r="K38" s="27" t="str">
        <f t="shared" si="44"/>
        <v/>
      </c>
      <c r="L38" s="29" t="str">
        <f t="shared" si="49"/>
        <v/>
      </c>
      <c r="M38" s="27">
        <f t="shared" si="50"/>
        <v>0</v>
      </c>
      <c r="N38" s="10"/>
      <c r="O38" s="10"/>
      <c r="P38" s="10"/>
      <c r="Q38" s="10"/>
      <c r="R38" s="10"/>
      <c r="S38" s="10"/>
      <c r="T38" s="10"/>
      <c r="U38" s="10"/>
      <c r="V38" s="10"/>
      <c r="W38" s="11"/>
      <c r="X38" s="17"/>
      <c r="Y38" s="17"/>
      <c r="Z38" s="86" t="str">
        <f t="shared" si="45"/>
        <v/>
      </c>
      <c r="AA38" s="17"/>
    </row>
    <row r="39" spans="1:29" ht="11.25" customHeight="1" thickBot="1" x14ac:dyDescent="0.25">
      <c r="A39" s="66">
        <v>7</v>
      </c>
      <c r="B39" s="78" t="str">
        <f t="shared" si="46"/>
        <v/>
      </c>
      <c r="C39" s="172"/>
      <c r="D39" s="173"/>
      <c r="E39" s="173"/>
      <c r="F39" s="173"/>
      <c r="G39" s="173"/>
      <c r="H39" s="174"/>
      <c r="I39" s="92">
        <f t="shared" si="47"/>
        <v>1</v>
      </c>
      <c r="J39" s="93" t="str">
        <f t="shared" si="48"/>
        <v/>
      </c>
      <c r="K39" s="30" t="str">
        <f t="shared" si="44"/>
        <v/>
      </c>
      <c r="L39" s="90" t="str">
        <f t="shared" si="49"/>
        <v/>
      </c>
      <c r="M39" s="30">
        <f t="shared" si="50"/>
        <v>0</v>
      </c>
      <c r="N39" s="12"/>
      <c r="O39" s="12"/>
      <c r="P39" s="12"/>
      <c r="Q39" s="12"/>
      <c r="R39" s="12"/>
      <c r="S39" s="12"/>
      <c r="T39" s="12"/>
      <c r="U39" s="12"/>
      <c r="V39" s="12"/>
      <c r="W39" s="13"/>
      <c r="X39" s="17"/>
      <c r="Y39" s="17"/>
      <c r="Z39" s="86" t="str">
        <f t="shared" si="45"/>
        <v/>
      </c>
      <c r="AA39" s="17"/>
    </row>
    <row r="40" spans="1:29" x14ac:dyDescent="0.2">
      <c r="L40" s="6"/>
      <c r="M40" s="7"/>
      <c r="N40" s="17"/>
      <c r="O40" s="17"/>
      <c r="P40" s="17"/>
      <c r="Q40" s="17"/>
    </row>
    <row r="41" spans="1:29" x14ac:dyDescent="0.2">
      <c r="L41" s="6"/>
      <c r="M41" s="7"/>
      <c r="N41" s="17"/>
      <c r="O41" s="17"/>
      <c r="P41" s="17"/>
      <c r="Q41" s="17"/>
    </row>
    <row r="42" spans="1:29" x14ac:dyDescent="0.2">
      <c r="N42" s="17"/>
      <c r="O42" s="17"/>
      <c r="P42" s="17"/>
      <c r="Q42" s="17"/>
    </row>
    <row r="43" spans="1:29" x14ac:dyDescent="0.2">
      <c r="N43" s="17"/>
      <c r="O43" s="17"/>
      <c r="P43" s="17"/>
      <c r="Q43" s="17"/>
    </row>
    <row r="44" spans="1:29" x14ac:dyDescent="0.2">
      <c r="N44" s="17"/>
      <c r="O44" s="17"/>
      <c r="P44" s="17"/>
      <c r="Q44" s="17"/>
    </row>
    <row r="45" spans="1:29" x14ac:dyDescent="0.2">
      <c r="N45" s="17"/>
      <c r="O45" s="17"/>
      <c r="P45" s="17"/>
      <c r="Q45" s="17"/>
    </row>
    <row r="46" spans="1:29" x14ac:dyDescent="0.2">
      <c r="N46" s="17"/>
      <c r="O46" s="17"/>
      <c r="P46" s="17"/>
      <c r="Q46" s="17"/>
    </row>
    <row r="47" spans="1:29" x14ac:dyDescent="0.2">
      <c r="N47" s="17"/>
      <c r="O47" s="17"/>
      <c r="P47" s="17"/>
      <c r="Q47" s="17"/>
    </row>
    <row r="56" spans="1:20" ht="5.25" customHeight="1" thickBot="1" x14ac:dyDescent="0.25"/>
    <row r="57" spans="1:20" ht="15.75" x14ac:dyDescent="0.2">
      <c r="A57" s="100"/>
      <c r="B57" s="161" t="s">
        <v>30</v>
      </c>
      <c r="C57" s="161"/>
      <c r="D57" s="161"/>
      <c r="E57" s="161"/>
      <c r="F57" s="161"/>
      <c r="G57" s="161"/>
      <c r="H57" s="161" t="s">
        <v>31</v>
      </c>
      <c r="I57" s="161"/>
      <c r="J57" s="161"/>
      <c r="K57" s="161"/>
      <c r="L57" s="161" t="s">
        <v>32</v>
      </c>
      <c r="M57" s="161"/>
      <c r="N57" s="161"/>
      <c r="O57" s="161"/>
      <c r="P57" s="162"/>
    </row>
    <row r="58" spans="1:20" ht="15.75" x14ac:dyDescent="0.2">
      <c r="A58" s="101">
        <v>1</v>
      </c>
      <c r="B58" s="163" t="s">
        <v>33</v>
      </c>
      <c r="C58" s="163"/>
      <c r="D58" s="163"/>
      <c r="E58" s="163"/>
      <c r="F58" s="163"/>
      <c r="G58" s="163"/>
      <c r="H58" s="157" t="s">
        <v>34</v>
      </c>
      <c r="I58" s="157"/>
      <c r="J58" s="157"/>
      <c r="K58" s="157"/>
      <c r="L58" s="157" t="s">
        <v>35</v>
      </c>
      <c r="M58" s="157"/>
      <c r="N58" s="157"/>
      <c r="O58" s="157"/>
      <c r="P58" s="158"/>
    </row>
    <row r="59" spans="1:20" ht="15.75" x14ac:dyDescent="0.2">
      <c r="A59" s="101">
        <v>2</v>
      </c>
      <c r="B59" s="163" t="s">
        <v>36</v>
      </c>
      <c r="C59" s="163"/>
      <c r="D59" s="163"/>
      <c r="E59" s="163"/>
      <c r="F59" s="163"/>
      <c r="G59" s="163"/>
      <c r="H59" s="157"/>
      <c r="I59" s="157"/>
      <c r="J59" s="157"/>
      <c r="K59" s="157"/>
      <c r="L59" s="157" t="s">
        <v>57</v>
      </c>
      <c r="M59" s="157"/>
      <c r="N59" s="157"/>
      <c r="O59" s="157"/>
      <c r="P59" s="158"/>
    </row>
    <row r="60" spans="1:20" ht="15.75" x14ac:dyDescent="0.2">
      <c r="A60" s="101">
        <v>3</v>
      </c>
      <c r="B60" s="163" t="s">
        <v>37</v>
      </c>
      <c r="C60" s="163"/>
      <c r="D60" s="163"/>
      <c r="E60" s="163"/>
      <c r="F60" s="163"/>
      <c r="G60" s="163"/>
      <c r="H60" s="157" t="s">
        <v>38</v>
      </c>
      <c r="I60" s="157"/>
      <c r="J60" s="157"/>
      <c r="K60" s="157"/>
      <c r="L60" s="157" t="s">
        <v>39</v>
      </c>
      <c r="M60" s="157"/>
      <c r="N60" s="157"/>
      <c r="O60" s="157"/>
      <c r="P60" s="158"/>
      <c r="Q60" s="18"/>
    </row>
    <row r="61" spans="1:20" ht="15.75" x14ac:dyDescent="0.2">
      <c r="A61" s="101">
        <v>4</v>
      </c>
      <c r="B61" s="163" t="s">
        <v>40</v>
      </c>
      <c r="C61" s="163"/>
      <c r="D61" s="163"/>
      <c r="E61" s="163"/>
      <c r="F61" s="163"/>
      <c r="G61" s="163"/>
      <c r="H61" s="157" t="s">
        <v>41</v>
      </c>
      <c r="I61" s="157"/>
      <c r="J61" s="157"/>
      <c r="K61" s="157"/>
      <c r="L61" s="157" t="s">
        <v>42</v>
      </c>
      <c r="M61" s="157"/>
      <c r="N61" s="157"/>
      <c r="O61" s="157"/>
      <c r="P61" s="158"/>
      <c r="Q61" s="18"/>
    </row>
    <row r="62" spans="1:20" ht="15.75" x14ac:dyDescent="0.2">
      <c r="A62" s="101">
        <v>5</v>
      </c>
      <c r="B62" s="163" t="s">
        <v>43</v>
      </c>
      <c r="C62" s="163"/>
      <c r="D62" s="163"/>
      <c r="E62" s="163"/>
      <c r="F62" s="163"/>
      <c r="G62" s="163"/>
      <c r="H62" s="157" t="s">
        <v>44</v>
      </c>
      <c r="I62" s="157"/>
      <c r="J62" s="157"/>
      <c r="K62" s="157"/>
      <c r="L62" s="157" t="s">
        <v>45</v>
      </c>
      <c r="M62" s="157"/>
      <c r="N62" s="157"/>
      <c r="O62" s="157"/>
      <c r="P62" s="158"/>
      <c r="Q62" s="17"/>
      <c r="R62" s="17"/>
      <c r="S62" s="17"/>
      <c r="T62" s="17"/>
    </row>
    <row r="63" spans="1:20" ht="15.75" x14ac:dyDescent="0.2">
      <c r="A63" s="101">
        <v>6</v>
      </c>
      <c r="B63" s="163" t="s">
        <v>46</v>
      </c>
      <c r="C63" s="163"/>
      <c r="D63" s="163"/>
      <c r="E63" s="163"/>
      <c r="F63" s="163"/>
      <c r="G63" s="163"/>
      <c r="H63" s="157" t="s">
        <v>47</v>
      </c>
      <c r="I63" s="157"/>
      <c r="J63" s="157"/>
      <c r="K63" s="157"/>
      <c r="L63" s="157" t="s">
        <v>47</v>
      </c>
      <c r="M63" s="157"/>
      <c r="N63" s="157"/>
      <c r="O63" s="157"/>
      <c r="P63" s="158"/>
      <c r="Q63" s="17"/>
      <c r="R63" s="17"/>
      <c r="S63" s="17"/>
      <c r="T63" s="17"/>
    </row>
    <row r="64" spans="1:20" ht="15.75" x14ac:dyDescent="0.2">
      <c r="A64" s="101">
        <v>7</v>
      </c>
      <c r="B64" s="163" t="s">
        <v>48</v>
      </c>
      <c r="C64" s="163"/>
      <c r="D64" s="163"/>
      <c r="E64" s="163"/>
      <c r="F64" s="163"/>
      <c r="G64" s="163"/>
      <c r="H64" s="157" t="s">
        <v>49</v>
      </c>
      <c r="I64" s="157"/>
      <c r="J64" s="157"/>
      <c r="K64" s="157"/>
      <c r="L64" s="157" t="s">
        <v>50</v>
      </c>
      <c r="M64" s="157"/>
      <c r="N64" s="157"/>
      <c r="O64" s="157"/>
      <c r="P64" s="158"/>
      <c r="Q64" s="17"/>
      <c r="R64" s="17"/>
      <c r="S64" s="17"/>
      <c r="T64" s="17"/>
    </row>
    <row r="65" spans="1:20" ht="15.75" x14ac:dyDescent="0.2">
      <c r="A65" s="101">
        <v>8</v>
      </c>
      <c r="B65" s="163" t="s">
        <v>51</v>
      </c>
      <c r="C65" s="163"/>
      <c r="D65" s="163"/>
      <c r="E65" s="163"/>
      <c r="F65" s="163"/>
      <c r="G65" s="163"/>
      <c r="H65" s="157" t="s">
        <v>52</v>
      </c>
      <c r="I65" s="157"/>
      <c r="J65" s="157"/>
      <c r="K65" s="157"/>
      <c r="L65" s="157" t="s">
        <v>53</v>
      </c>
      <c r="M65" s="157"/>
      <c r="N65" s="157"/>
      <c r="O65" s="157"/>
      <c r="P65" s="158"/>
      <c r="Q65" s="17"/>
      <c r="R65" s="17"/>
      <c r="S65" s="17"/>
      <c r="T65" s="17"/>
    </row>
    <row r="66" spans="1:20" ht="16.5" thickBot="1" x14ac:dyDescent="0.25">
      <c r="A66" s="102">
        <v>9</v>
      </c>
      <c r="B66" s="164" t="s">
        <v>56</v>
      </c>
      <c r="C66" s="164"/>
      <c r="D66" s="164"/>
      <c r="E66" s="164"/>
      <c r="F66" s="164"/>
      <c r="G66" s="164"/>
      <c r="H66" s="159" t="s">
        <v>54</v>
      </c>
      <c r="I66" s="159"/>
      <c r="J66" s="159"/>
      <c r="K66" s="159"/>
      <c r="L66" s="159" t="s">
        <v>55</v>
      </c>
      <c r="M66" s="159"/>
      <c r="N66" s="159"/>
      <c r="O66" s="159"/>
      <c r="P66" s="160"/>
      <c r="Q66" s="17"/>
      <c r="R66" s="17"/>
      <c r="S66" s="17"/>
      <c r="T66" s="17"/>
    </row>
    <row r="67" spans="1:20" x14ac:dyDescent="0.2">
      <c r="Q67" s="17"/>
      <c r="R67" s="17"/>
      <c r="S67" s="17"/>
      <c r="T67" s="17"/>
    </row>
    <row r="68" spans="1:20" x14ac:dyDescent="0.2">
      <c r="Q68" s="17"/>
      <c r="R68" s="17"/>
      <c r="S68" s="17"/>
      <c r="T68" s="17"/>
    </row>
    <row r="69" spans="1:20" x14ac:dyDescent="0.2">
      <c r="Q69" s="17"/>
      <c r="R69" s="17"/>
      <c r="S69" s="17"/>
      <c r="T69" s="17"/>
    </row>
    <row r="70" spans="1:20" x14ac:dyDescent="0.2">
      <c r="O70" s="17"/>
      <c r="P70" s="17"/>
      <c r="Q70" s="17"/>
      <c r="R70" s="17"/>
    </row>
    <row r="71" spans="1:20" x14ac:dyDescent="0.2">
      <c r="O71" s="17"/>
      <c r="P71" s="17"/>
      <c r="Q71" s="17"/>
      <c r="R71" s="17"/>
    </row>
    <row r="72" spans="1:20" x14ac:dyDescent="0.2">
      <c r="O72" s="17"/>
      <c r="P72" s="17"/>
      <c r="Q72" s="17"/>
      <c r="R72" s="17"/>
    </row>
    <row r="73" spans="1:20" x14ac:dyDescent="0.2">
      <c r="O73" s="17"/>
      <c r="P73" s="17"/>
      <c r="Q73" s="17"/>
      <c r="R73" s="17"/>
    </row>
    <row r="74" spans="1:20" x14ac:dyDescent="0.2">
      <c r="O74" s="17"/>
      <c r="P74" s="17"/>
      <c r="Q74" s="17"/>
      <c r="R74" s="17"/>
    </row>
    <row r="75" spans="1:20" x14ac:dyDescent="0.2">
      <c r="O75" s="17"/>
      <c r="P75" s="17"/>
      <c r="Q75" s="17"/>
      <c r="R75" s="17"/>
    </row>
    <row r="76" spans="1:20" x14ac:dyDescent="0.2">
      <c r="O76" s="17"/>
      <c r="P76" s="17"/>
      <c r="Q76" s="17"/>
      <c r="R76" s="17"/>
    </row>
    <row r="77" spans="1:20" x14ac:dyDescent="0.2">
      <c r="O77" s="17"/>
      <c r="P77" s="17"/>
      <c r="Q77" s="17"/>
      <c r="R77" s="17"/>
    </row>
  </sheetData>
  <mergeCells count="62">
    <mergeCell ref="N4:W4"/>
    <mergeCell ref="K2:K3"/>
    <mergeCell ref="L2:L3"/>
    <mergeCell ref="M2:M3"/>
    <mergeCell ref="N2:N3"/>
    <mergeCell ref="U2:U3"/>
    <mergeCell ref="N31:W31"/>
    <mergeCell ref="C2:C3"/>
    <mergeCell ref="D2:D3"/>
    <mergeCell ref="E2:E3"/>
    <mergeCell ref="H2:H3"/>
    <mergeCell ref="I2:I3"/>
    <mergeCell ref="N22:W22"/>
    <mergeCell ref="W2:W3"/>
    <mergeCell ref="S2:S3"/>
    <mergeCell ref="T2:T3"/>
    <mergeCell ref="N13:W13"/>
    <mergeCell ref="V2:V3"/>
    <mergeCell ref="O2:O3"/>
    <mergeCell ref="P2:P3"/>
    <mergeCell ref="Q2:Q3"/>
    <mergeCell ref="R2:R3"/>
    <mergeCell ref="A1:G1"/>
    <mergeCell ref="C32:H39"/>
    <mergeCell ref="A4:I4"/>
    <mergeCell ref="A13:I13"/>
    <mergeCell ref="A31:H31"/>
    <mergeCell ref="A22:I22"/>
    <mergeCell ref="H1:J1"/>
    <mergeCell ref="J2:J3"/>
    <mergeCell ref="B2:B3"/>
    <mergeCell ref="A2:A3"/>
    <mergeCell ref="B57:G57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H62:K62"/>
    <mergeCell ref="L57:P57"/>
    <mergeCell ref="L58:P58"/>
    <mergeCell ref="L59:P59"/>
    <mergeCell ref="L60:P60"/>
    <mergeCell ref="L61:P61"/>
    <mergeCell ref="L62:P62"/>
    <mergeCell ref="H57:K57"/>
    <mergeCell ref="H58:K58"/>
    <mergeCell ref="H59:K59"/>
    <mergeCell ref="H60:K60"/>
    <mergeCell ref="H61:K61"/>
    <mergeCell ref="L63:P63"/>
    <mergeCell ref="L64:P64"/>
    <mergeCell ref="L65:P65"/>
    <mergeCell ref="L66:P66"/>
    <mergeCell ref="H63:K63"/>
    <mergeCell ref="H64:K64"/>
    <mergeCell ref="H65:K65"/>
    <mergeCell ref="H66:K66"/>
  </mergeCells>
  <phoneticPr fontId="0" type="noConversion"/>
  <pageMargins left="0.84" right="0.21" top="0.28999999999999998" bottom="0.14000000000000001" header="0.28000000000000003" footer="0.13"/>
  <pageSetup paperSize="9" scale="74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3"/>
  <sheetViews>
    <sheetView tabSelected="1" workbookViewId="0">
      <selection activeCell="G34" sqref="G34"/>
    </sheetView>
  </sheetViews>
  <sheetFormatPr baseColWidth="10" defaultRowHeight="12.75" x14ac:dyDescent="0.2"/>
  <cols>
    <col min="1" max="16384" width="11.42578125" style="103"/>
  </cols>
  <sheetData>
    <row r="2" spans="2:13" ht="13.5" thickBot="1" x14ac:dyDescent="0.25"/>
    <row r="3" spans="2:13" ht="34.5" x14ac:dyDescent="0.45">
      <c r="B3" s="133" t="s">
        <v>110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5"/>
    </row>
    <row r="4" spans="2:13" x14ac:dyDescent="0.2">
      <c r="B4" s="203" t="s">
        <v>117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5"/>
    </row>
    <row r="5" spans="2:13" x14ac:dyDescent="0.2">
      <c r="B5" s="206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5"/>
    </row>
    <row r="6" spans="2:13" x14ac:dyDescent="0.2">
      <c r="B6" s="206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5"/>
    </row>
    <row r="7" spans="2:13" x14ac:dyDescent="0.2">
      <c r="B7" s="206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5"/>
    </row>
    <row r="8" spans="2:13" x14ac:dyDescent="0.2">
      <c r="B8" s="206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5"/>
    </row>
    <row r="9" spans="2:13" x14ac:dyDescent="0.2">
      <c r="B9" s="206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5"/>
    </row>
    <row r="10" spans="2:13" x14ac:dyDescent="0.2">
      <c r="B10" s="206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5"/>
    </row>
    <row r="11" spans="2:13" x14ac:dyDescent="0.2">
      <c r="B11" s="206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5"/>
    </row>
    <row r="12" spans="2:13" x14ac:dyDescent="0.2">
      <c r="B12" s="206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5"/>
    </row>
    <row r="13" spans="2:13" ht="13.5" thickBot="1" x14ac:dyDescent="0.25">
      <c r="B13" s="207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9"/>
    </row>
    <row r="14" spans="2:13" ht="45" thickBot="1" x14ac:dyDescent="0.6">
      <c r="B14" s="136"/>
    </row>
    <row r="15" spans="2:13" ht="44.25" x14ac:dyDescent="0.55000000000000004">
      <c r="B15" s="137" t="s">
        <v>111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5"/>
    </row>
    <row r="16" spans="2:13" x14ac:dyDescent="0.2">
      <c r="B16" s="210" t="s">
        <v>116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2"/>
    </row>
    <row r="17" spans="2:13" x14ac:dyDescent="0.2">
      <c r="B17" s="213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2"/>
    </row>
    <row r="18" spans="2:13" x14ac:dyDescent="0.2">
      <c r="B18" s="213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2"/>
    </row>
    <row r="19" spans="2:13" x14ac:dyDescent="0.2">
      <c r="B19" s="213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2"/>
    </row>
    <row r="20" spans="2:13" x14ac:dyDescent="0.2">
      <c r="B20" s="213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2"/>
    </row>
    <row r="21" spans="2:13" x14ac:dyDescent="0.2">
      <c r="B21" s="213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2"/>
    </row>
    <row r="22" spans="2:13" x14ac:dyDescent="0.2">
      <c r="B22" s="213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2"/>
    </row>
    <row r="23" spans="2:13" ht="13.5" thickBot="1" x14ac:dyDescent="0.25">
      <c r="B23" s="144" t="s">
        <v>118</v>
      </c>
      <c r="C23" s="138"/>
      <c r="D23" s="139"/>
      <c r="E23" s="138"/>
      <c r="F23" s="140"/>
      <c r="G23" s="138"/>
      <c r="H23" s="141"/>
      <c r="I23" s="140"/>
      <c r="J23" s="138"/>
      <c r="K23" s="138"/>
      <c r="L23" s="138"/>
      <c r="M23" s="142"/>
    </row>
  </sheetData>
  <mergeCells count="2">
    <mergeCell ref="B4:M13"/>
    <mergeCell ref="B16:M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19</vt:i4>
      </vt:variant>
    </vt:vector>
  </HeadingPairs>
  <TitlesOfParts>
    <vt:vector size="23" baseType="lpstr">
      <vt:lpstr>Forside</vt:lpstr>
      <vt:lpstr>Beskrivelse av forsøket</vt:lpstr>
      <vt:lpstr>Replikater</vt:lpstr>
      <vt:lpstr>Konklusjon</vt:lpstr>
      <vt:lpstr>CV1_</vt:lpstr>
      <vt:lpstr>CV2_</vt:lpstr>
      <vt:lpstr>CV3_</vt:lpstr>
      <vt:lpstr>CVc</vt:lpstr>
      <vt:lpstr>f1_</vt:lpstr>
      <vt:lpstr>f2_</vt:lpstr>
      <vt:lpstr>f3_</vt:lpstr>
      <vt:lpstr>M1_</vt:lpstr>
      <vt:lpstr>M2_</vt:lpstr>
      <vt:lpstr>M3_</vt:lpstr>
      <vt:lpstr>Mc</vt:lpstr>
      <vt:lpstr>Mco</vt:lpstr>
      <vt:lpstr>p</vt:lpstr>
      <vt:lpstr>scf</vt:lpstr>
      <vt:lpstr>sf1_</vt:lpstr>
      <vt:lpstr>sf2_</vt:lpstr>
      <vt:lpstr>sf3_</vt:lpstr>
      <vt:lpstr>uco</vt:lpstr>
      <vt:lpstr>Replikater!Utskriftsområde</vt:lpstr>
    </vt:vector>
  </TitlesOfParts>
  <Company>Fürst medisinsk laboratorium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Pål Rustad</dc:creator>
  <cp:lastModifiedBy>Anne Elisabeth Solsvik</cp:lastModifiedBy>
  <cp:lastPrinted>2016-12-14T10:29:59Z</cp:lastPrinted>
  <dcterms:created xsi:type="dcterms:W3CDTF">2001-03-05T13:54:41Z</dcterms:created>
  <dcterms:modified xsi:type="dcterms:W3CDTF">2016-12-16T06:55:23Z</dcterms:modified>
</cp:coreProperties>
</file>